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hung\Desktop\"/>
    </mc:Choice>
  </mc:AlternateContent>
  <xr:revisionPtr revIDLastSave="0" documentId="8_{39537C86-BA20-47EA-AE61-AD4068304C2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NMN dang HĐ" sheetId="2" r:id="rId1"/>
  </sheets>
  <definedNames>
    <definedName name="_xlnm._FilterDatabase" localSheetId="0" hidden="1">'NMN dang HĐ'!$D$1:$D$222</definedName>
    <definedName name="_xlnm.Print_Area" localSheetId="0">'NMN dang HĐ'!$A$1:$L$148</definedName>
    <definedName name="_xlnm.Print_Titles" localSheetId="0">'NMN dang HĐ'!$2:$2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2" l="1"/>
  <c r="I75" i="2"/>
  <c r="G75" i="2"/>
  <c r="H75" i="2"/>
  <c r="F148" i="2"/>
  <c r="F147" i="2"/>
  <c r="F145" i="2"/>
  <c r="F143" i="2"/>
  <c r="F141" i="2"/>
  <c r="F140" i="2"/>
  <c r="F139" i="2"/>
  <c r="F111" i="2"/>
  <c r="F110" i="2"/>
  <c r="F109" i="2"/>
  <c r="F106" i="2"/>
  <c r="F105" i="2"/>
  <c r="F104" i="2"/>
  <c r="F103" i="2"/>
  <c r="F102" i="2"/>
  <c r="F101" i="2"/>
  <c r="F100" i="2"/>
  <c r="F99" i="2"/>
  <c r="F97" i="2"/>
  <c r="F96" i="2"/>
  <c r="F95" i="2"/>
  <c r="F94" i="2"/>
  <c r="F93" i="2"/>
  <c r="F90" i="2"/>
  <c r="F89" i="2"/>
  <c r="F88" i="2"/>
  <c r="F87" i="2"/>
  <c r="F86" i="2"/>
  <c r="F85" i="2"/>
  <c r="F84" i="2"/>
  <c r="F83" i="2"/>
  <c r="F82" i="2"/>
  <c r="F80" i="2"/>
  <c r="F79" i="2"/>
  <c r="F78" i="2"/>
  <c r="F77" i="2"/>
  <c r="F76" i="2"/>
  <c r="F75" i="2" l="1"/>
  <c r="N71" i="2"/>
  <c r="J216" i="2"/>
  <c r="L215" i="2"/>
  <c r="J215" i="2"/>
  <c r="L214" i="2"/>
  <c r="L213" i="2"/>
  <c r="L212" i="2"/>
  <c r="L211" i="2"/>
  <c r="J211" i="2"/>
  <c r="L210" i="2"/>
  <c r="F18" i="2"/>
  <c r="F208" i="2" s="1"/>
  <c r="L216" i="2" l="1"/>
  <c r="J210" i="2"/>
  <c r="J214" i="2"/>
</calcChain>
</file>

<file path=xl/sharedStrings.xml><?xml version="1.0" encoding="utf-8"?>
<sst xmlns="http://schemas.openxmlformats.org/spreadsheetml/2006/main" count="897" uniqueCount="539">
  <si>
    <t>TT</t>
  </si>
  <si>
    <t>Tên nhà máy</t>
  </si>
  <si>
    <t>Đơn vị quản lý</t>
  </si>
  <si>
    <t>Năm xây dựng</t>
  </si>
  <si>
    <t>An Dương</t>
  </si>
  <si>
    <t>Sông Rế</t>
  </si>
  <si>
    <t>An Lão</t>
  </si>
  <si>
    <t>Kiến Thuỵ</t>
  </si>
  <si>
    <t>Tiên Lãng</t>
  </si>
  <si>
    <t>Thuỷ Nguyên</t>
  </si>
  <si>
    <t>Kênh Gia Minh</t>
  </si>
  <si>
    <t>Vĩnh Bảo</t>
  </si>
  <si>
    <t>Nước ngầm</t>
  </si>
  <si>
    <t>HTX Thủy sản và DVTM Tiên Lãng</t>
  </si>
  <si>
    <t>Xã Tiên Minh</t>
  </si>
  <si>
    <t>Kênh Trục I</t>
  </si>
  <si>
    <t>Nguồn vốn đầu tư</t>
  </si>
  <si>
    <t>Địa phương</t>
  </si>
  <si>
    <t>Quy mô nhà máy</t>
  </si>
  <si>
    <t>Số hộ dùng nước</t>
  </si>
  <si>
    <t>Công suất Tk (m3/ngày đêm)</t>
  </si>
  <si>
    <t>Công suất hiện tại  (m3/ngày đêm)</t>
  </si>
  <si>
    <t>Vùng phục vụ</t>
  </si>
  <si>
    <t>Nguồn cấp nước</t>
  </si>
  <si>
    <t>An Hoà I</t>
  </si>
  <si>
    <t>NS</t>
  </si>
  <si>
    <t>Trung Bình</t>
  </si>
  <si>
    <t>Cty TNHH TMDV điện nước Huy Chiên</t>
  </si>
  <si>
    <t>19% xã An Hòa (2 thôn Tỉnh Thủy 1,2)</t>
  </si>
  <si>
    <t>Sông Lạch Tray</t>
  </si>
  <si>
    <t>An Hoà II</t>
  </si>
  <si>
    <t>Cty TNHH DV Đại Quyết</t>
  </si>
  <si>
    <t>30% xã An Hòa (5 cụm dân cư 1,2,3,4,5 thôn Ngọ Dương)</t>
  </si>
  <si>
    <t>Sông Hoà Phong</t>
  </si>
  <si>
    <t>An Hoà III</t>
  </si>
  <si>
    <t>Hộ cá thể: Nguyễn Văn Sẽ</t>
  </si>
  <si>
    <t>38% xã An Hòa (5 thôn Hà Nhuận 1+2; Phú Dưỡng 1+2; Phú La)</t>
  </si>
  <si>
    <t>An Hoà IV</t>
  </si>
  <si>
    <t>13% Xã An Hòa (2 cụm dân cư 3, 4 thôn Hà Nhuận)</t>
  </si>
  <si>
    <t>Dụ Nghĩa</t>
  </si>
  <si>
    <t>Lớn</t>
  </si>
  <si>
    <t>2003; 2010</t>
  </si>
  <si>
    <t>Cty CP XDTMDV cấp nước sạch Lê Thiện</t>
  </si>
  <si>
    <t>02 Xã: 70% Lê Thiện (3/4 thôn Dụ Nghĩa, Cữ, Phí Xá); Đại Bản; An Hưng</t>
  </si>
  <si>
    <t>Hồng Phong</t>
  </si>
  <si>
    <t>Cty TNHH nước sạch Hồng Phong</t>
  </si>
  <si>
    <t>35% xã Hồng Phong (3/8 thôn Hạ Đỗ 1,2, Hỗ Đông)</t>
  </si>
  <si>
    <t>Kim Sơn</t>
  </si>
  <si>
    <t>Cty TNHH XD Thanh Bình</t>
  </si>
  <si>
    <t>01 xã: 30% xã Lê Thiện (1/4 thôn Kim Sơn)</t>
  </si>
  <si>
    <t>Nam Sơn</t>
  </si>
  <si>
    <t>Cty TNHH XD &amp; TM Nam Sơn</t>
  </si>
  <si>
    <t>45% xã Nam Sơn (Mỹ Tranh, Lương Quán, Cống Mỹ)</t>
  </si>
  <si>
    <t>Tân Tiến</t>
  </si>
  <si>
    <t>2001; 2007</t>
  </si>
  <si>
    <t>HTX nông nghiệp Tân Tiến</t>
  </si>
  <si>
    <t>59% xã Tân Tiến</t>
  </si>
  <si>
    <t>An Tiến</t>
  </si>
  <si>
    <t>Cty CP cấp nước thị trấn An Lão</t>
  </si>
  <si>
    <t>03 xã: 100% An Tiến; 90% xã An Thắng (6 thôn); 48% Thị Trấn An Lão</t>
  </si>
  <si>
    <t>Sông Đa Độ</t>
  </si>
  <si>
    <t>An Thắng III</t>
  </si>
  <si>
    <t>Nhỏ</t>
  </si>
  <si>
    <t>Hộ cá thể: Nguyễn Đình Tường</t>
  </si>
  <si>
    <t>5% xã An Thắng (1/2 thôn Bách Phương)</t>
  </si>
  <si>
    <t>Bát Trang I+II+III</t>
  </si>
  <si>
    <t>2002; 2009; 2011</t>
  </si>
  <si>
    <t>Hộ cá thể: Trần Trọng Sinh</t>
  </si>
  <si>
    <t>Xã Bát Trang</t>
  </si>
  <si>
    <t>Quang Hưng</t>
  </si>
  <si>
    <t>2010; 2012</t>
  </si>
  <si>
    <t>35% xã Quang Hưng</t>
  </si>
  <si>
    <t>Quang Trung III</t>
  </si>
  <si>
    <t>4 xã, thị trấn: 50% Quang Trung; 65% Quang Hưng; 76% Quốc Tuấn (thôn Đâu Kiên, Cẩm Văn, Đông Nham 1, Đông Nham 2, Hạ Câu);  52% Thị trấn An Lão (Khu dân cư Hoàng Xá)</t>
  </si>
  <si>
    <t>Trường Thành II</t>
  </si>
  <si>
    <t>Cty TNHH nước sạch Trường Sơn</t>
  </si>
  <si>
    <t>70% xã Trường Thành</t>
  </si>
  <si>
    <t>Trường Thọ II</t>
  </si>
  <si>
    <t>Cty TNHH MTV Duy Hằng</t>
  </si>
  <si>
    <t>5% xã Trường Thọ; Cấp song song với NMN Trường Thọ I+III</t>
  </si>
  <si>
    <t>Trường Thọ I+III</t>
  </si>
  <si>
    <t>2008; 2013</t>
  </si>
  <si>
    <t>02 xã: Xã Trường Thành. 95% Trường Thọ (trừ 150 hộ thôn Liễu Dinh).</t>
  </si>
  <si>
    <t>Đại Đồng</t>
  </si>
  <si>
    <t>Hộ cá thể: Phạm Đô Thành</t>
  </si>
  <si>
    <t>xã Đại Đồng</t>
  </si>
  <si>
    <t>Đoàn Xá I+II+III</t>
  </si>
  <si>
    <t>2007; 2010; 2012</t>
  </si>
  <si>
    <t>Hộ cá thể: Mai Đức Thịnh</t>
  </si>
  <si>
    <t>Xã Đoàn Xá; Đại Hợp (3 thôn Đông Tác 1,2, Việt Tiến 3)</t>
  </si>
  <si>
    <t>Hữu Bằng</t>
  </si>
  <si>
    <t>2009; 2011</t>
  </si>
  <si>
    <t>Cty TNHH sản xuất và thương mại   Minh Thành</t>
  </si>
  <si>
    <t>Xã Hữu Bằng, Thuỵ Hương, Thị Trấn</t>
  </si>
  <si>
    <t>Kiến Quốc I+II</t>
  </si>
  <si>
    <t>2005; 2011</t>
  </si>
  <si>
    <t>Cty TNHH Thành Long</t>
  </si>
  <si>
    <t>Xã Kiến Quốc</t>
  </si>
  <si>
    <t>Minh Tân I+II+III</t>
  </si>
  <si>
    <t>2006; 2008; 2012</t>
  </si>
  <si>
    <t>Hộ cá thể: Ninh Hoài Thắm</t>
  </si>
  <si>
    <t>Xã Minh Tân</t>
  </si>
  <si>
    <t>Ngũ Đoan II+III</t>
  </si>
  <si>
    <t>2010; 2011</t>
  </si>
  <si>
    <t>Cty TNHH Tân Thanh</t>
  </si>
  <si>
    <t xml:space="preserve">06 xã: Tân Trào, Tú Sơn, Đại Hợp, Tân Phong; 83% Ngũ Đoan (5/6 thôn); 32% Đại Hà (1 thôn Nhân Trai); </t>
  </si>
  <si>
    <t>Thanh Sơn I+II+III</t>
  </si>
  <si>
    <t>2005; 2010</t>
  </si>
  <si>
    <t>Hộ cá thể: Nguyễn Văn Hà</t>
  </si>
  <si>
    <t>Xã Thanh Sơn, Thuỵ Hương</t>
  </si>
  <si>
    <t>Bạch Đằng</t>
  </si>
  <si>
    <t>Cty  CPXDTM Hà Xuyên</t>
  </si>
  <si>
    <t>66% xã Bạch Đằng (5 thôn)</t>
  </si>
  <si>
    <t>Kênh Phương Đôi</t>
  </si>
  <si>
    <t>Bắc Hưng</t>
  </si>
  <si>
    <t>Cty Cổ phần Tân Sơn</t>
  </si>
  <si>
    <t>04 xã: Bắc Hưng, Nam Hưng, Tiên Thắng; 10% xã Đông Hưng</t>
  </si>
  <si>
    <t>Cấp Tiến I+II</t>
  </si>
  <si>
    <t>2008; 2014</t>
  </si>
  <si>
    <t>HTX nước sạch Gia Hưng</t>
  </si>
  <si>
    <t>Xã Cấp Tiến</t>
  </si>
  <si>
    <t>Kênh nhán cấp 1, Kênh trục 2</t>
  </si>
  <si>
    <t>Đại Thắng II</t>
  </si>
  <si>
    <t>TN</t>
  </si>
  <si>
    <t>Cty TNHH KDTM tổng hợp Hải Sơn</t>
  </si>
  <si>
    <t>Cấp song song với NMN Tiên Cương cho xã Tiên Cường và Đại Thắng bao gồm 1 số xã thuộc Hải Dương</t>
  </si>
  <si>
    <t>Sông Văn Úc</t>
  </si>
  <si>
    <t>Đoàn Lập 2</t>
  </si>
  <si>
    <t>59% xã Đoàn Lập</t>
  </si>
  <si>
    <t>Kênh Đầm Bì</t>
  </si>
  <si>
    <t>Hùng Thắng</t>
  </si>
  <si>
    <t>Hộ cá thể: Vũ Khánh Dậu</t>
  </si>
  <si>
    <t>Xã Hùng Thắng</t>
  </si>
  <si>
    <t>Kiến Thiết</t>
  </si>
  <si>
    <t>03 xã: Xã Kiến thiết; 34% Bạch Đằng (1 thôn Pháp Xuyên 1); 41% Đoàn Lập  (6 thôn Tiên Đôi Nội, Tiên đôi Ngoại, Hộ Tứ Nội, Hộ Tứ Ngoại, Tân Lập, Nhân Vực)</t>
  </si>
  <si>
    <t xml:space="preserve">Sông Thái Bình </t>
  </si>
  <si>
    <t>Khởi Nghĩa</t>
  </si>
  <si>
    <t>2012; 2014</t>
  </si>
  <si>
    <t>Cty CPPT nước sạch Hưng Đạo</t>
  </si>
  <si>
    <t>03 xã: Khởi Nghĩa;  Quyết Tiến; xã Tiên Thanh</t>
  </si>
  <si>
    <t>Quang Phục I+II</t>
  </si>
  <si>
    <t>2004; 2013</t>
  </si>
  <si>
    <t>Xã Quang Phục</t>
  </si>
  <si>
    <t>Tây Hưng</t>
  </si>
  <si>
    <t>HTX Toàn Thắng</t>
  </si>
  <si>
    <t>2 xã: xã Tây Hưng; 90% xã Đông Hưng</t>
  </si>
  <si>
    <t>Kênh KC1</t>
  </si>
  <si>
    <t>Tiên Cường</t>
  </si>
  <si>
    <t>Cty CPTM và XD Hùng Huy</t>
  </si>
  <si>
    <t>03 Xã: Tiên Cường, Tự Cường, Đại Thắng</t>
  </si>
  <si>
    <t>sông Luộc</t>
  </si>
  <si>
    <t>Tiên Minh</t>
  </si>
  <si>
    <t>Kênh Đông Côn</t>
  </si>
  <si>
    <t>Tiên Thanh</t>
  </si>
  <si>
    <t>01 xã Tiên Thanh</t>
  </si>
  <si>
    <t xml:space="preserve">Kênh nhánh cấp 1 </t>
  </si>
  <si>
    <t>Toàn Thắng</t>
  </si>
  <si>
    <t>2009; 2012</t>
  </si>
  <si>
    <t>Xã Toàn Thắng</t>
  </si>
  <si>
    <t>Vinh Quang</t>
  </si>
  <si>
    <t>01 xã: Xã Vinh Quang</t>
  </si>
  <si>
    <t>An Lư I+II</t>
  </si>
  <si>
    <t>Cty CP cấp nước Thuỷ An</t>
  </si>
  <si>
    <t>94 % xã An Lư (10 thôn: Sim, Bấc, An Lộ, An Lợi, An Tiến, An Hòa, An Nội, An Lộc, An Trại, Cây đa)</t>
  </si>
  <si>
    <t>Sông giá</t>
  </si>
  <si>
    <t>An Sơn I+II</t>
  </si>
  <si>
    <t>2005; 2008</t>
  </si>
  <si>
    <t>HTX dịch vụ nông nghiệp xã An Sơn</t>
  </si>
  <si>
    <t xml:space="preserve"> Xã An Sơn</t>
  </si>
  <si>
    <t>Sông Kinh Thầy</t>
  </si>
  <si>
    <t>2005; 2012</t>
  </si>
  <si>
    <t>Hộ cá thể: Hoàng Văn Thanh</t>
  </si>
  <si>
    <t>Xã Cao Nhân</t>
  </si>
  <si>
    <t>Sông Hòn Ngọc</t>
  </si>
  <si>
    <t>Chính Mỹ</t>
  </si>
  <si>
    <t>Cty Cổ phần Điện nước Hòn Ngọc</t>
  </si>
  <si>
    <t>Xã Chính Mỹ</t>
  </si>
  <si>
    <t>Chính Mỹ II (Vốn TN)</t>
  </si>
  <si>
    <t>Hộ cá thể: Vũ Thị Hằng</t>
  </si>
  <si>
    <t>Sông Giá</t>
  </si>
  <si>
    <t>Đông Sơn I+II</t>
  </si>
  <si>
    <t>2006; 2014</t>
  </si>
  <si>
    <t>Cty CPDV Minh Nguyệt</t>
  </si>
  <si>
    <t>03 xã: Đông Sơn, Hòa Bình 13% (Thôn 8); Kênh Giang 45% (Thôn Trại Kênh, Trà Sơn)</t>
  </si>
  <si>
    <t>Gia Đức I</t>
  </si>
  <si>
    <t>Cty CP Thương mại &amp; Du lịch Thành Hiền</t>
  </si>
  <si>
    <t>90% xã Gia Đức (Thôn: 1,2,3,5,6)</t>
  </si>
  <si>
    <t>Gia Minh (vốn khác)</t>
  </si>
  <si>
    <t>Cty Cổ phần cấp nước - xây dựng Hải Phòng</t>
  </si>
  <si>
    <t xml:space="preserve">02 xã: Gia Minh; Lưu kỳ cấp nước qua đồng hồ tổng </t>
  </si>
  <si>
    <t>Hoà Bình II (Vốn TN)</t>
  </si>
  <si>
    <t>Hộ cá thể: Nguyễn Thị Thoa</t>
  </si>
  <si>
    <t>30% xã Hoà Bình</t>
  </si>
  <si>
    <t>Hoa Động</t>
  </si>
  <si>
    <t>Hộ cá thể: Trần Thị Phượng</t>
  </si>
  <si>
    <t>85% xã Hoa Động (10 thôn)</t>
  </si>
  <si>
    <t>Hợp Thành I</t>
  </si>
  <si>
    <t>Hộ cá thể: Nguyễn Văn Long</t>
  </si>
  <si>
    <t>70% xã Hợp Thành (Thôn 4 đến thôn 9)</t>
  </si>
  <si>
    <t>Kênh Giang II</t>
  </si>
  <si>
    <t>Hộ cá thể: Đỗ Hữu Bơn</t>
  </si>
  <si>
    <t>20% xã Kênh Giang (Thôn: 1,2,3,4, đình, chùa)</t>
  </si>
  <si>
    <t>Kỳ Sơn I</t>
  </si>
  <si>
    <t>Hộ cá thể: Bùi Văn Tánh</t>
  </si>
  <si>
    <t>40% xã Kỳ Sơn (Thôn 5, 7, 8, 9)</t>
  </si>
  <si>
    <t>Lại Xuân I+III</t>
  </si>
  <si>
    <t xml:space="preserve"> Xã Lại Xuân</t>
  </si>
  <si>
    <t>Liên Khê</t>
  </si>
  <si>
    <t>HTX DV cấp thoát nước NN và Môi trường Thuỷ Nguyên</t>
  </si>
  <si>
    <t>Xã Liên Khê</t>
  </si>
  <si>
    <t>Lưu Kiếm I</t>
  </si>
  <si>
    <t>Công ty CP cấp nước Sông Giá</t>
  </si>
  <si>
    <t>7/10 Thôn xã Lưu Kiếm</t>
  </si>
  <si>
    <t>Minh Tân I+II (Thuỷ Nguyên)</t>
  </si>
  <si>
    <t>2003; 2015</t>
  </si>
  <si>
    <t>Hộ cá thể: Đàm Trì Lai</t>
  </si>
  <si>
    <t>02 xã: Minh Tân; Lưu Kiếm 56%</t>
  </si>
  <si>
    <t>Ngũ Lão I</t>
  </si>
  <si>
    <t>02 xã Ngũ Lão 42%; Phục Lễ 24%</t>
  </si>
  <si>
    <t>Ngũ Lão II</t>
  </si>
  <si>
    <t>Cty CP điện nước Sông Giá</t>
  </si>
  <si>
    <t>03 xã: Ngũ Lão 58% (Thôn 3,4,5,6,7,8,9,10,11,12,13); Phục Lễ 76% (thôn Đông, Nam, Trung, Sỏ 1, sỏ 2, 1/2 Bắc), Thủy Triều 75% (Thôn 1,2,3,5,Đông,Tây,Giữa,1/2 thôn 7). Hợp tác cấp liên thông với nhà máy Phả Lễ 1</t>
  </si>
  <si>
    <t>Cty Cổ phần nước sạch Trường Giang</t>
  </si>
  <si>
    <t>02 xã: Phả Lễ (thôn 1,2,3,4,5, 1/2 thôn 6); Lập lễ. Liên doanh liên thông với NMN Ngũ Lão 2</t>
  </si>
  <si>
    <t>Phù Ninh I (vốn TN)</t>
  </si>
  <si>
    <t>Hộ cá thể: Nguyễn Văn Tuấn</t>
  </si>
  <si>
    <t>Xã Phù Ninh</t>
  </si>
  <si>
    <t>Quảng Thanh I</t>
  </si>
  <si>
    <t>Cty TNHH Long Quý</t>
  </si>
  <si>
    <t>Xã Quảng Thanh</t>
  </si>
  <si>
    <t>Tân Dương</t>
  </si>
  <si>
    <t>Cty CP cấp nước Bắc Sông Cấm</t>
  </si>
  <si>
    <t>58% xã Tân Dương (7 thôn)</t>
  </si>
  <si>
    <t>Thuỷ Triều III (Vốn TN)</t>
  </si>
  <si>
    <t>Hộ cá thể: Trần Văn Sản</t>
  </si>
  <si>
    <t>75% xã Thủy Triều (2,5 thôn: 1/2 thôn 7, thôn 4, thôn 8)</t>
  </si>
  <si>
    <t>Cao Minh</t>
  </si>
  <si>
    <t>Cty TNHH Xây dựng Trung Thu</t>
  </si>
  <si>
    <t>4 xã: Cao minh; Cổ Am; Vĩnh Tiến; Tam Cường</t>
  </si>
  <si>
    <t>Sông Hóa</t>
  </si>
  <si>
    <t>Dũng Tiến II</t>
  </si>
  <si>
    <t>Cty TNHH Quang Sáng</t>
  </si>
  <si>
    <t>4 xã: Dũng Tiến, Giang Biên, 75% Việt Tiến (7/10 thôn), 73% Trung Lập (6/8 thôn)</t>
  </si>
  <si>
    <t>Sông Luộc</t>
  </si>
  <si>
    <t>Liên Am</t>
  </si>
  <si>
    <t>Cty TNHH Thành An</t>
  </si>
  <si>
    <t>04 xã:  Liên Am; Hòa Bình; Lý Học; 11% xã Trấn Dương (1/9 thôn)</t>
  </si>
  <si>
    <t>Sông Chanh Dương</t>
  </si>
  <si>
    <t>Tiền Phong II</t>
  </si>
  <si>
    <t>Cty Cổ phần ĐTXD Thống Nhất</t>
  </si>
  <si>
    <t>5 xã: Tiền Phong; Vĩnh Phong;  Đồng Minh; 78% Hưng Nhân (6/7 thôn); 5% Thanh Lương (thôn Thanh Khê)</t>
  </si>
  <si>
    <t>Thanh Lương</t>
  </si>
  <si>
    <t>Cty Cổ phần ĐTXD Toàn Thành</t>
  </si>
  <si>
    <t>03 xã: 95% xã Thanh Lương (6/7 thôn); 15% Vinh Quang (2/10 thôn); 30% Đồng Minh (4/14 thôn)</t>
  </si>
  <si>
    <t>Kênh Cái Giả</t>
  </si>
  <si>
    <t>Thắng Thủy</t>
  </si>
  <si>
    <t>2010; 2014</t>
  </si>
  <si>
    <t>Cty CP Tân Sơn</t>
  </si>
  <si>
    <t>81% xã Thắng Thủy (6/9 thôn)</t>
  </si>
  <si>
    <t>Trấn Dương</t>
  </si>
  <si>
    <t>Cty TNHH Vĩnh Lợi</t>
  </si>
  <si>
    <t>89% xã Trấn Dương</t>
  </si>
  <si>
    <t>Vĩnh Long II (Đại Dương)</t>
  </si>
  <si>
    <t>Cty CP Môi trường và nước sạch Đại Dương</t>
  </si>
  <si>
    <t>5 xã: Vĩnh Long; Hùng Tiến; Hiệp Hòa; 50% An Hòa (4/8 thôn); 19% Thắng Thủy (3/9 thôn)</t>
  </si>
  <si>
    <t>Phân loại sử dụng nước theo quy mô nhà máy</t>
  </si>
  <si>
    <t xml:space="preserve">Số hộ dùng nước 
(01 đồng hồ được tính là 01 hộ dùng nước) </t>
  </si>
  <si>
    <t>Địa phương (huyện)</t>
  </si>
  <si>
    <t>Số NMN đang hoạt động</t>
  </si>
  <si>
    <t xml:space="preserve">Tổng số hộ dùng nước khu vực nông thôn: </t>
  </si>
  <si>
    <t>Số hộ sử được cấp nước từ các nhà máy nước đô thị:</t>
  </si>
  <si>
    <t>- Các NMN của Công ty CP cấp nước Hải Phòng</t>
  </si>
  <si>
    <t>- NMN Thuỷ Sơn (Công ty CP cấp Xây dựng nước Hải Phòng)</t>
  </si>
  <si>
    <t>Số hộ sử được cấp nước từ các nhà máy quy mô lớn:</t>
  </si>
  <si>
    <t>Số hộ sử được cấp nước từ các nhà máy quy mô trung bình:</t>
  </si>
  <si>
    <t>Số hộ sử được cấp nước từ các nhà máy quy mô nhỏ:</t>
  </si>
  <si>
    <t xml:space="preserve">Tổng số </t>
  </si>
  <si>
    <t>Phả Lễ I</t>
  </si>
  <si>
    <t>Cao Nhân II</t>
  </si>
  <si>
    <t>II</t>
  </si>
  <si>
    <t>Cấp NSH nông thôn xã Kỳ Sơn, huyện Tứ Kỳ</t>
  </si>
  <si>
    <t>Cấp NSH nông thôn xã Hưng Đạo, huyện Tứ Kỳ</t>
  </si>
  <si>
    <t>Cấp nước sạch nông thôn xã Tân Kỳ, huyện Tứ Kỳ</t>
  </si>
  <si>
    <t>Cấp nước sạch nông thôn thôn Hàm Hy xã Cộng Lạc, huyện Tứ Kỳ</t>
  </si>
  <si>
    <t>Cấp NSH nông thôn xã Hà Thanh, huyện Tứ Kỳ</t>
  </si>
  <si>
    <t>Cấp NSH nông thôn liên thôn Trạch Lộ và Đại Hà xã Hà Kỳ, huyện Tứ Kỳ</t>
  </si>
  <si>
    <t>Hệ thống cấp NSH nông thôn xã Tiên Động, huyện Tứ Kỳ</t>
  </si>
  <si>
    <t>Cấp nước sinh hoạt nông thôn xã Quyết Thắng, huyện Thanh Hà</t>
  </si>
  <si>
    <t>Hệ thống cấp NSH nông thôn xã Hồng Lạc, huyện Thanh Hà</t>
  </si>
  <si>
    <t>Cấp NSH nông thôn xã Việt Hồng, huyện Thanh Hà</t>
  </si>
  <si>
    <t>Cấp NSH nông thôn xã Thanh An, huyện Thanh Hà</t>
  </si>
  <si>
    <t>Cấp NSH nông thôn xã Cẩm Chế, huyện Thanh Hà</t>
  </si>
  <si>
    <t xml:space="preserve">Cấp NSH nông thôn thuộc xã Phượng Hoàng, huyện Thanh Hà </t>
  </si>
  <si>
    <t>Cấp NSH nông thôn xã Thanh Sơn, huyện Thanh Hà</t>
  </si>
  <si>
    <t>Cấp NSH nông thôn thôn Thanh Liêm xã Cộng Hòa, huyện Kim Thành</t>
  </si>
  <si>
    <t>Cấp nước sạch sinh hoạt nông thôn xã Thượng Vũ, huyện Kim Thành</t>
  </si>
  <si>
    <t>Cấp NSH nông thôn xã Cổ Dũng và xã Cộng Hòa, huyện Kim Thành</t>
  </si>
  <si>
    <t>Cấp NSH nông thôn xã Lai Vu, huyện Kim Thành</t>
  </si>
  <si>
    <t>Cấp nước sạch nông thôn thuộc xã Kim Tân, huyện Kim Thành</t>
  </si>
  <si>
    <t>Công trình cấp nước sinh hoạt nông thôn xã Hiệp Sơn, huyện Kinh Môn</t>
  </si>
  <si>
    <t>Cấp nước sinh hoạt nông thôn xã Bạch Đằng, huyện Kinh Môn</t>
  </si>
  <si>
    <t>Cấp nước sinh hoạt nông thôn thị trấn Cẩm Giàng, huyện Cẩm Giàng</t>
  </si>
  <si>
    <t>Hệ thống cấp nước sạch xã Cẩm Hưng, huyện Cẩm Giàng</t>
  </si>
  <si>
    <t>Cấp nước sinh hoạt nông thôn xã Cẩm Điền, huyện Cẩm Giàng</t>
  </si>
  <si>
    <t>Cấp nước sinh hoạt nông thôn xã Cẩm Hoàng, huyện Cẩm Giàng</t>
  </si>
  <si>
    <t>Cấp nước sinh hoạt và vệ sinh môi trường nông thôn thuộc xã Quang Hưng, huyện Ninh Giang</t>
  </si>
  <si>
    <t>Hệ thống cấp nước sinh nông thôn xã Thống Nhất, huyện Gia Lộc</t>
  </si>
  <si>
    <t>Cấp nước sinh hoạt nông thôn xã Trùng Khánh, huyện Gia Lộc</t>
  </si>
  <si>
    <t>Cấp nước sinh hoạt nông thôn xã Tân Dân, huyện Chí Linh</t>
  </si>
  <si>
    <t>Cấp nước sinh hoạt nông thôn xã Văn An, huyện Chí Linh</t>
  </si>
  <si>
    <t>Cấp nước sinh hoạt nông thôn xã Hồng Khê, huyện Bình Giang</t>
  </si>
  <si>
    <t xml:space="preserve">Hệ thống cấp nước sinh hoạt nông thôn xã Cộng Hoà, huyện Nam Sách </t>
  </si>
  <si>
    <t>Cấp NSH nông thôn thôn Hoành Bồ xã Lê Hồng, huyện Thanh Miện</t>
  </si>
  <si>
    <t>Cấp NSH nông thôn xã Tân Trào, huyện Thanh Miện</t>
  </si>
  <si>
    <t>Hệ thống cấp nước sạch liên xã Quang Trung – Nguyên Giáp</t>
  </si>
  <si>
    <t>Công trình cấp nước sinh hoạt xã Đồng Lạc, huyện Chí Linh</t>
  </si>
  <si>
    <t xml:space="preserve">Hệ thống cấp nước sạch xã Quảng Nghiệp - Tứ Kỳ </t>
  </si>
  <si>
    <t xml:space="preserve">Hệ thống cấp nước sạch liên xã An Thanh - Tứ Xuyên, Tứ Kỳ </t>
  </si>
  <si>
    <t xml:space="preserve">Hệ thống cấp nước xã Minh Đức - Quang Khải, Tứ Kỳ </t>
  </si>
  <si>
    <t xml:space="preserve">Hệ thống cấp nước sạch xã Thanh Bính - Thanh Hà </t>
  </si>
  <si>
    <t xml:space="preserve">Hệ thống cấp nước sạch xã Tân Việt - Thanh Hà </t>
  </si>
  <si>
    <t>Hệ thống cấp nước sạch xã Tiền Tiến - Thanh Hà</t>
  </si>
  <si>
    <t xml:space="preserve">Hệ thống cấp nước sạch Trường Thành - Thanh Hồng, Thanh Hà </t>
  </si>
  <si>
    <t xml:space="preserve">Hệ thống cấp nước sạch Thanh Lang - Liên Mạc, Thanh Hà </t>
  </si>
  <si>
    <t xml:space="preserve">Hệ thống cấp nước sạch xã Đồng Gia - Kim Thành </t>
  </si>
  <si>
    <t xml:space="preserve">Hệ thống cấp nước sạch xã Kim Xuyên - Kim Thành </t>
  </si>
  <si>
    <t xml:space="preserve">Hệ thống nước sạch xã Ngũ Phúc, Kim Thành </t>
  </si>
  <si>
    <t xml:space="preserve">Hệ thống cấp nước sạch xã Thăng Long - Kinh Môn </t>
  </si>
  <si>
    <t xml:space="preserve">Hệ thống cấp nước sạch xã Thái Thịnh, Kinh Môn </t>
  </si>
  <si>
    <t xml:space="preserve">Hệ thống cấp nước sạch xã Cẩm Phúc - Cẩm Giàng </t>
  </si>
  <si>
    <t xml:space="preserve">Hệ thống cấp nước sạch xã Cẩm Đông - Cẩm Giàng </t>
  </si>
  <si>
    <t xml:space="preserve">Hệ thống cấp nước sạch xã Quyết Thắng - Ninh Giang </t>
  </si>
  <si>
    <t xml:space="preserve">Hệ thống cấp nước xã Tân Hương - Ninh Giang </t>
  </si>
  <si>
    <t xml:space="preserve">Hệ thống cấp nước sạch xã Phạm Trấn - Gia Lộc </t>
  </si>
  <si>
    <t xml:space="preserve">Hệ thống cấp nước sạch liên xã Lê Lợi - Yết Kiêu, Gia Lộc </t>
  </si>
  <si>
    <t xml:space="preserve">Hệ thống cấp nước sạch xã An Lạc - Chí Linh </t>
  </si>
  <si>
    <t xml:space="preserve">Hệ thống cấp nước sạch Nhân Quyền - Cổ Bì, Bình Giang </t>
  </si>
  <si>
    <t xml:space="preserve">Hệ thống cấp nước sạch Thái Dương, Bình Giang </t>
  </si>
  <si>
    <t xml:space="preserve">Hệ thống cấp nước sạch xã Nam Tân - Nam Sách </t>
  </si>
  <si>
    <t xml:space="preserve">Hệ thống cấp nước sạch xã Thái Tân - Minh Tân, Nam Sách </t>
  </si>
  <si>
    <t>TCN xã Kim Đính - H. Kim Thành</t>
  </si>
  <si>
    <t>TCN xã Minh Hòa - TX. Kinh Môn</t>
  </si>
  <si>
    <t>TCN xã Long Xuyên - 
B.Giang</t>
  </si>
  <si>
    <t>TCN xã Đức Xương - Gia Lộc</t>
  </si>
  <si>
    <t>TCN Xã Thanh Thủy  - Thanh Hà</t>
  </si>
  <si>
    <t xml:space="preserve">TCN Xã Tam Kỳ-Kim Thành </t>
  </si>
  <si>
    <t>TCN Xã Quang Trung - TX. Kinh Môn</t>
  </si>
  <si>
    <t xml:space="preserve">TCN P. Nam Đồng-Hải Dương </t>
  </si>
  <si>
    <t>TCN Xã Cẩm Vũ  - Cẩm Giàng</t>
  </si>
  <si>
    <t xml:space="preserve">TCN Xã An Bình-Nam Sách </t>
  </si>
  <si>
    <t>TCN xã Đông Kỳ - Tây Kỳ (SX để bán buôn) - Tứ Kỳ</t>
  </si>
  <si>
    <t xml:space="preserve">TCN xã Thanh Hải
 - Thanh Hà </t>
  </si>
  <si>
    <t>TCN Xã Tiền Phong - Thanh Miện</t>
  </si>
  <si>
    <t>Chương trình MTQG</t>
  </si>
  <si>
    <t>Công ty CP KD NS Hải Dương</t>
  </si>
  <si>
    <t>Tư nhân</t>
  </si>
  <si>
    <t>WB</t>
  </si>
  <si>
    <t>Xã Đại Sơn</t>
  </si>
  <si>
    <t>Xã Tân Kỳ</t>
  </si>
  <si>
    <t>Xã Lạc Phượng</t>
  </si>
  <si>
    <t>Xã Nguyên Giáp</t>
  </si>
  <si>
    <t>Phường Ái Quốc</t>
  </si>
  <si>
    <t>Xã Hà Bắc</t>
  </si>
  <si>
    <t>Xã Hà Nam</t>
  </si>
  <si>
    <t>Xã Hà Tây</t>
  </si>
  <si>
    <t>Xã Thanh Hà</t>
  </si>
  <si>
    <t>Xã An Phú</t>
  </si>
  <si>
    <t>Xã Lai Khê</t>
  </si>
  <si>
    <t>Xã An Thành</t>
  </si>
  <si>
    <t>Phường Phạm Sư Mạnh</t>
  </si>
  <si>
    <t>Phường Bắc An Phụ</t>
  </si>
  <si>
    <t>Xã Cẩm Giang</t>
  </si>
  <si>
    <t>Xã Cẩm Giàng</t>
  </si>
  <si>
    <t>Xã Mao Điền</t>
  </si>
  <si>
    <t>Xã Hồng Châu</t>
  </si>
  <si>
    <t>Xã Yết Kiêu</t>
  </si>
  <si>
    <t>Phường Lê Đại Hành</t>
  </si>
  <si>
    <t>Phường Chu Văn An</t>
  </si>
  <si>
    <t>Xã Bình Giang</t>
  </si>
  <si>
    <t>Xã Bắc Thanh Miện</t>
  </si>
  <si>
    <t>Xã Hải Hưng</t>
  </si>
  <si>
    <t>Phường Nguyễn Đại Năng</t>
  </si>
  <si>
    <t>Xã Chí Minh</t>
  </si>
  <si>
    <t>Xã Tứ Kỳ</t>
  </si>
  <si>
    <t>Xã Hà Đông</t>
  </si>
  <si>
    <t>Phường Nam Đồng</t>
  </si>
  <si>
    <t>Xã Kim Thành</t>
  </si>
  <si>
    <t>Xã Phú Thái</t>
  </si>
  <si>
    <t>Xã Nam An Phụ</t>
  </si>
  <si>
    <t>Xã Vĩnh Lại</t>
  </si>
  <si>
    <t>Xã Thái Tân</t>
  </si>
  <si>
    <t>Xã Hợp Tiến</t>
  </si>
  <si>
    <t>Xã Thượng Hồng</t>
  </si>
  <si>
    <t>Xã Trường Tân</t>
  </si>
  <si>
    <t>xã Gia Phúc</t>
  </si>
  <si>
    <t>Tuệ Tĩnh</t>
  </si>
  <si>
    <t>P. Nam Đồng</t>
  </si>
  <si>
    <t>xã Tuệ Tĩnh</t>
  </si>
  <si>
    <t>xã An Phú</t>
  </si>
  <si>
    <t>xâ Chí Minh</t>
  </si>
  <si>
    <t>xã Hà Tây</t>
  </si>
  <si>
    <t>xã Hồng Phong</t>
  </si>
  <si>
    <t>Công ty TNHH MTV nước sạch Kỳ Sơn</t>
  </si>
  <si>
    <t>Công ty TNHH MTV NS Hưng Đạo</t>
  </si>
  <si>
    <t>Công ty TNHH Phương Anh</t>
  </si>
  <si>
    <t>Công ty TNHH NS Cộng Lạc</t>
  </si>
  <si>
    <t xml:space="preserve">Công ty  TNHH nước sạch Lâm Tới </t>
  </si>
  <si>
    <t>Công ty cổ phần Kinh doanh NS Hồng Lạc</t>
  </si>
  <si>
    <t>Công ty CP nước sinh hoạt Việt Hồng</t>
  </si>
  <si>
    <t>Công ty TNHH nước sinh hoạt Thanh An</t>
  </si>
  <si>
    <t>Công ty CP nước và Môi Trường Hải Dương</t>
  </si>
  <si>
    <t>Công ty CP Nước sạch và VSNT tỉnh Hải Dương</t>
  </si>
  <si>
    <t>Công ty TNHH MTV KD nước sạch Thanh Sơn</t>
  </si>
  <si>
    <t xml:space="preserve">HTX Dịch vụ sửa chữa và vận tải Cộng Hoà </t>
  </si>
  <si>
    <t>HTX nước sạch Thượng Vũ</t>
  </si>
  <si>
    <t>HTX nước sinh hoạt Cổ Dũng</t>
  </si>
  <si>
    <t>Công ty cổ phần nước sạch Lai Vu</t>
  </si>
  <si>
    <t>HTX cổ phần nước sạch và vệ sinh môi trường xã Kim Tân</t>
  </si>
  <si>
    <t>Công ty TNHH nước sạch Bạch Đằng</t>
  </si>
  <si>
    <t>Công ty TNHH MTV XD và TM Mạnh Tùng</t>
  </si>
  <si>
    <t>Công ty cổ phần cấp nước Xuân Hưng</t>
  </si>
  <si>
    <t>Công ty TNHH Xây Dựng Tân Trường</t>
  </si>
  <si>
    <t>Công ty cổ phần điện nước Cẩm Hoàng</t>
  </si>
  <si>
    <t>Công ty cổ phần nước sạch Anh Đức</t>
  </si>
  <si>
    <t>Công ty cổ phần Nước sinh hoạt Thống Nhất</t>
  </si>
  <si>
    <t>Công ty TNHH MTV nước sạch Tân Dân</t>
  </si>
  <si>
    <t>HTX dịch vụ nước sạch phường Văn An</t>
  </si>
  <si>
    <t>Công ty cổ đầu tư xây dựng phát triển Việt Đức</t>
  </si>
  <si>
    <t>Công ty CP thương mại và xây dựng Nam Sơn</t>
  </si>
  <si>
    <t>Công ty cổ phần nước sạch và Vệ sinh nông thôn</t>
  </si>
  <si>
    <t>Công ty cổ phần kinh doanh nước sạch Hải Dương</t>
  </si>
  <si>
    <t xml:space="preserve">Doanh nghiệp tư nhân nước sạch Kim Đính
</t>
  </si>
  <si>
    <t xml:space="preserve">Công ty TNHH MTV Long Hải
</t>
  </si>
  <si>
    <t xml:space="preserve">Công ty Cổ phần NS Thái Học-Long Xuyên
</t>
  </si>
  <si>
    <t xml:space="preserve">Công ty CP XD và thương mại  An Bình
</t>
  </si>
  <si>
    <t xml:space="preserve">Công ty CP phát triển ĐT&amp;NT Sông Đà
</t>
  </si>
  <si>
    <t>Công ty TNHH Thương Mại Nước sạch Trường Giang</t>
  </si>
  <si>
    <t>Hộ KD Vũ Văn Phong</t>
  </si>
  <si>
    <t xml:space="preserve">Cty TNHH MTV KD nước sạch Thanh Sơn
</t>
  </si>
  <si>
    <t>Cty CP Việt Phú</t>
  </si>
  <si>
    <t>Cty CP thương mại và xây dựng Nam Sơn</t>
  </si>
  <si>
    <t>Công ty CP cấp nước Phúc Hưng HD</t>
  </si>
  <si>
    <t>Công ty CP KD Nước
 sạch Hải Dương</t>
  </si>
  <si>
    <t>Thôn Hàm Hy   xã Lạc Phượng TP- Hải Phòng</t>
  </si>
  <si>
    <t>xã Nguyên giáp</t>
  </si>
  <si>
    <t>Xóm 4, xã Hà Bắc, Thành Phố Hải Phòng</t>
  </si>
  <si>
    <t>Thôn Văn Tảo, xã Hà Nam, TP Hải Phòng</t>
  </si>
  <si>
    <t>xã Cộng Hòa (thôn Thanh Liên, 1/2 thôn Lai Khê)</t>
  </si>
  <si>
    <t>xã Lai Khê (thôn: Cam Đông, Cam Thượng, Phan Van)</t>
  </si>
  <si>
    <t>xã Lai Khê</t>
  </si>
  <si>
    <t>xã An Thành (thôn: Hải Ninh, Thiên Đông, Thiên Xuân, Viên Chử)</t>
  </si>
  <si>
    <t>Phường Phạm Sư Mạnh, Phường Trần Liễu</t>
  </si>
  <si>
    <t>Phường Bắc An Phụ, Phường Phạm Sư Mệnh</t>
  </si>
  <si>
    <t>Xã Cẩm Giang, TP Hải Phòng</t>
  </si>
  <si>
    <t>xã Mao Điền (thôn Hoàng Hòa, Mậu Tài)</t>
  </si>
  <si>
    <t>xã Hồng Châu</t>
  </si>
  <si>
    <t>xã Yết Kiêu</t>
  </si>
  <si>
    <t>phường Lê Đại Hành</t>
  </si>
  <si>
    <t>xã Kẻ Sặt, Đường An, Thượng Hồng, Bình Giang</t>
  </si>
  <si>
    <t>Một phần phường Lê Đại Hành</t>
  </si>
  <si>
    <t>1 ( Hà Đông)</t>
  </si>
  <si>
    <t>Kim Thành</t>
  </si>
  <si>
    <t>Phú Thái</t>
  </si>
  <si>
    <t>An Thành</t>
  </si>
  <si>
    <t>Nam An Phụ</t>
  </si>
  <si>
    <t xml:space="preserve"> P.Nguyễn Đại Năng</t>
  </si>
  <si>
    <t>Vĩnh Lại, Tứ Kỳ</t>
  </si>
  <si>
    <t>Xã Vĩnh Lại, xã Khúc Thừa Dụ, xã Tứ Kỳ, xã Tân An</t>
  </si>
  <si>
    <t>Phường An Lạc, Thái Học</t>
  </si>
  <si>
    <t>Xã Bình Giang; Xã Nguyễn Lương Bằng</t>
  </si>
  <si>
    <t>Xã Thái Tân, Minh Tân, Hồng Phong</t>
  </si>
  <si>
    <t xml:space="preserve">Xã An Thành, Xã Kim Thành, </t>
  </si>
  <si>
    <t>P. Nguyễn Đại Năng</t>
  </si>
  <si>
    <t>Xã Bình Giang, xã Kẻ Sặt</t>
  </si>
  <si>
    <t>xã Vũ Dũng</t>
  </si>
  <si>
    <t>An Phượng</t>
  </si>
  <si>
    <t>phần còn lại Xã Nguyên Giáp</t>
  </si>
  <si>
    <t>xã Cẩm Giàng</t>
  </si>
  <si>
    <t xml:space="preserve"> xã Nam Đồng</t>
  </si>
  <si>
    <t xml:space="preserve"> xã Hà Bắc</t>
  </si>
  <si>
    <t>xã  Hà Đông</t>
  </si>
  <si>
    <t>xã Tứ Kỳ</t>
  </si>
  <si>
    <t>xã Chí Minh</t>
  </si>
  <si>
    <t>xã Tân Kỳ</t>
  </si>
  <si>
    <t xml:space="preserve"> xã Hải Hưng, Thượng Hồng</t>
  </si>
  <si>
    <t>xã Đại Sơn (thôn: Bỉnh Di, Mỗ Đoạn, Phương Quất, Nghĩa xá, Nghĩa Dũng, Liêu xá) , phường Tân Hưng (thôn: Mỹ xá, Phạm xá, Ngọc Lặc)</t>
  </si>
  <si>
    <t>xã Đại Sơn, Tân Kỳ, Tứ Kỳ</t>
  </si>
  <si>
    <t xml:space="preserve"> xã Tân Kỳ (thôn Nghi Khê, thôn Ngọc Lâm, thôn Báo Đáp +Tân Quang)</t>
  </si>
  <si>
    <t>xã Lạc Phượng</t>
  </si>
  <si>
    <t>phường Ái Quốc</t>
  </si>
  <si>
    <t xml:space="preserve">xã Hà Bắc </t>
  </si>
  <si>
    <t>phường Chu Văn An</t>
  </si>
  <si>
    <t>xã Nam Thanh Miện; Thanh Miện; Hồng Châu; 1phần Tân An; 1 phần xã Ngọc Lâm</t>
  </si>
  <si>
    <t>Một phần xã Thanh Hà và xã Hà Tây</t>
  </si>
  <si>
    <t>TT Tứ Kỳ, Đông Kỳ và Tây Kỳ, Chí Minh); 
Quang Khải, Minh Đức, Nghĩa An, Tân Hương, Vạn Phúc, An Đức, Ninh Hòa, Ứng Hòe, Quyết Thắng, Dân Chủ, Đại Hợp, Quảng Nghiệp, Tân Kỳ</t>
  </si>
  <si>
    <t>An Phú, Trần Phú, Hợp Tiến</t>
  </si>
  <si>
    <t>Thanh Hà</t>
  </si>
  <si>
    <t>Gia Phúc, Trường Tân, Thanh Miện, Bắc Thanh Miện, Nguyễn Lương Bằng</t>
  </si>
  <si>
    <t>Nước mặt sông Thái Bình (tương ứng K28+613, đê hữu)</t>
  </si>
  <si>
    <t>Nước mặt sông Thái Bình (tương ứng K33+470, đê hữu)</t>
  </si>
  <si>
    <t>Mua nước (từ CT NS Đông Kỳ, Tứ Kỳ do CTCP cấp nước Phúc Hưng QL, KT)</t>
  </si>
  <si>
    <t>Nước mặt sông Thái Bình (tương ứng K51+623, đê hữu)</t>
  </si>
  <si>
    <t>Nước mặt sông Luộc (đê tả)</t>
  </si>
  <si>
    <t>Cấp từ CT cấp NSH nông thôn xã Hà Thanh</t>
  </si>
  <si>
    <t>Mua nước (từ CT cấp nước xã Tiền Tiến do CTCP nước sạch và VSNT Hải Dương QL, KT)</t>
  </si>
  <si>
    <t>Nước mặt sông Rạng (tương ứng K0+650, đê hữu)</t>
  </si>
  <si>
    <t>Nước mặt sông Rạng (tương ứng K6+821, đê hữu)</t>
  </si>
  <si>
    <t>Nước mặt sông Rạng (tương ứng K7+980, đê hữu)</t>
  </si>
  <si>
    <t>Mua nước từ nhà máy NS Thanh Lang (lấy nước sông Rạng) do CTCP nước sạch và VSNT tỉnh Hải Dương</t>
  </si>
  <si>
    <t>Nước mặt sông Thái Bình (tương ứng K45+900, đê tả)</t>
  </si>
  <si>
    <t>Nước mặt sông Thái Bình (tương ứng K26+350, đê tả)</t>
  </si>
  <si>
    <t>Nước mặt sông Kinh Thầy (tương ứng K…, đê tả)</t>
  </si>
  <si>
    <t>Nước mặt sông Kinh môn (tương ứng K1+300, đê hữu)</t>
  </si>
  <si>
    <t>Nước mặt sông Rạng (tương ứng K3+785, đê tả)</t>
  </si>
  <si>
    <t>Nước mặt sông Lai Vu (tương ứng K0+820, đê tả)</t>
  </si>
  <si>
    <t>Nước mặt sông Vân Dương (kênh dẫn HL cống Bằng Lai)</t>
  </si>
  <si>
    <t>Nước mặt sông Kinh Thầy (tương ứng K37+700 đê hữu)</t>
  </si>
  <si>
    <t>Nước mặt sông Kinh Thầy (tương ứng K28+472 đê hữu)</t>
  </si>
  <si>
    <t>Mua nước (từ CT cấp nước Việt Hoà do CTCP kinh doanh NS Hải Dương QL, KT)</t>
  </si>
  <si>
    <t>Mua nước (từ CT cấp nước Tiền Phong do CTCP kinh doanh NS Hải Dương QL, KT)</t>
  </si>
  <si>
    <t>Nước mặt sông Kinh Thầy (tương ứng K17+265 đê tả)</t>
  </si>
  <si>
    <t>Nước ngầm (tại khu xử lý thuộc P.Văn An, TP.Chí Linh)</t>
  </si>
  <si>
    <t>Nước mặt sông Kinh Thầy (tương ứng K17+980 đê hữu)</t>
  </si>
  <si>
    <t>Mua nước từ 02 nguồn nước: 01 Trạm Việt Hoà do CTCP kinh doanh NS tỉnh Hải Dương QL, KT; 01 trạm nước Cương Chính do CTCP NS Phù Tiên tỉnh Hưng Yên QL, KT</t>
  </si>
  <si>
    <t>Mua nước</t>
  </si>
  <si>
    <t>S.Thái Bình</t>
  </si>
  <si>
    <t>S. Văn Úc</t>
  </si>
  <si>
    <t>S. Rạng</t>
  </si>
  <si>
    <t>S. Kinh Thầy</t>
  </si>
  <si>
    <t>S. Kinh Môn</t>
  </si>
  <si>
    <t>S. Thái Bình</t>
  </si>
  <si>
    <t>S. Văn Dương</t>
  </si>
  <si>
    <t>S. Luộc</t>
  </si>
  <si>
    <t>S. Lạch Tray</t>
  </si>
  <si>
    <t>S.Luộc</t>
  </si>
  <si>
    <t>I</t>
  </si>
  <si>
    <t xml:space="preserve">ĐÔNG HẢI PHÒNG </t>
  </si>
  <si>
    <t>TÂY HẢI PHÒNG</t>
  </si>
  <si>
    <t xml:space="preserve">PHỤ LỤC 1
DANH SÁCH CÁC CÔNG TRÌNH CẤP NƯỚC ĐANG HOẠT ĐỘNG CẤP NƯỚC  TRÊN ĐỊA BÀN KHU VỰC NÔNG THÔN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</si>
</sst>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88">
    <xf numFmtId="0" fontId="0" fillId="0" borderId="0" xfId="0"/>
    <xf numFmtId="0" fontId="4" fillId="2" borderId="1" xfId="7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justify" vertical="center" wrapText="1"/>
    </xf>
    <xf numFmtId="0" fontId="3" fillId="2" borderId="5" xfId="5" applyFont="1" applyFill="1" applyBorder="1" applyAlignment="1">
      <alignment horizontal="centerContinuous" vertical="center"/>
    </xf>
    <xf numFmtId="0" fontId="3" fillId="2" borderId="1" xfId="5" applyFont="1" applyFill="1" applyBorder="1" applyAlignment="1">
      <alignment horizontal="center" vertical="center" wrapText="1"/>
    </xf>
    <xf numFmtId="3" fontId="3" fillId="2" borderId="1" xfId="5" applyNumberFormat="1" applyFont="1" applyFill="1" applyBorder="1" applyAlignment="1">
      <alignment horizontal="justify" vertical="center"/>
    </xf>
    <xf numFmtId="0" fontId="4" fillId="2" borderId="1" xfId="5" applyFont="1" applyFill="1" applyBorder="1"/>
    <xf numFmtId="0" fontId="4" fillId="2" borderId="1" xfId="5" applyFont="1" applyFill="1" applyBorder="1" applyAlignment="1">
      <alignment horizontal="center"/>
    </xf>
    <xf numFmtId="3" fontId="4" fillId="2" borderId="1" xfId="5" applyNumberFormat="1" applyFont="1" applyFill="1" applyBorder="1" applyAlignment="1">
      <alignment horizontal="justify" vertical="center"/>
    </xf>
    <xf numFmtId="0" fontId="3" fillId="2" borderId="1" xfId="5" applyFont="1" applyFill="1" applyBorder="1" applyAlignment="1">
      <alignment horizontal="center"/>
    </xf>
    <xf numFmtId="0" fontId="3" fillId="2" borderId="0" xfId="5" applyFont="1" applyFill="1"/>
    <xf numFmtId="0" fontId="4" fillId="2" borderId="0" xfId="5" applyFont="1" applyFill="1"/>
    <xf numFmtId="0" fontId="4" fillId="2" borderId="0" xfId="5" applyFont="1" applyFill="1" applyAlignment="1">
      <alignment horizontal="center" vertical="center" wrapText="1"/>
    </xf>
    <xf numFmtId="0" fontId="4" fillId="2" borderId="0" xfId="5" applyFont="1" applyFill="1" applyAlignment="1">
      <alignment horizontal="justify" vertical="center" wrapText="1"/>
    </xf>
    <xf numFmtId="3" fontId="4" fillId="2" borderId="0" xfId="5" applyNumberFormat="1" applyFont="1" applyFill="1" applyAlignment="1">
      <alignment horizontal="center" vertical="center" wrapText="1"/>
    </xf>
    <xf numFmtId="0" fontId="4" fillId="2" borderId="0" xfId="5" applyFont="1" applyFill="1" applyAlignment="1">
      <alignment horizontal="left" vertical="center" wrapText="1"/>
    </xf>
    <xf numFmtId="0" fontId="4" fillId="2" borderId="0" xfId="5" applyFont="1" applyFill="1" applyAlignment="1">
      <alignment horizontal="center"/>
    </xf>
    <xf numFmtId="0" fontId="4" fillId="2" borderId="0" xfId="5" applyFont="1" applyFill="1" applyAlignment="1">
      <alignment horizontal="justify"/>
    </xf>
    <xf numFmtId="0" fontId="4" fillId="2" borderId="5" xfId="5" applyFont="1" applyFill="1" applyBorder="1" applyAlignment="1">
      <alignment horizontal="centerContinuous" vertical="center"/>
    </xf>
    <xf numFmtId="0" fontId="4" fillId="2" borderId="6" xfId="5" applyFont="1" applyFill="1" applyBorder="1" applyAlignment="1">
      <alignment horizontal="centerContinuous" vertical="center"/>
    </xf>
    <xf numFmtId="0" fontId="4" fillId="2" borderId="5" xfId="5" applyFont="1" applyFill="1" applyBorder="1" applyAlignment="1">
      <alignment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5" xfId="5" applyFont="1" applyFill="1" applyBorder="1" applyAlignment="1">
      <alignment horizontal="center" vertical="center"/>
    </xf>
    <xf numFmtId="3" fontId="4" fillId="2" borderId="0" xfId="5" applyNumberFormat="1" applyFont="1" applyFill="1" applyAlignment="1">
      <alignment horizontal="justify"/>
    </xf>
    <xf numFmtId="0" fontId="4" fillId="2" borderId="1" xfId="5" applyFont="1" applyFill="1" applyBorder="1" applyAlignment="1">
      <alignment horizontal="justify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4" fillId="2" borderId="0" xfId="5" applyNumberFormat="1" applyFont="1" applyFill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8" applyNumberFormat="1" applyFont="1" applyFill="1" applyBorder="1" applyAlignment="1">
      <alignment horizontal="center" vertical="center" wrapText="1"/>
    </xf>
    <xf numFmtId="3" fontId="3" fillId="2" borderId="0" xfId="5" applyNumberFormat="1" applyFont="1" applyFill="1" applyAlignment="1">
      <alignment horizontal="center"/>
    </xf>
    <xf numFmtId="3" fontId="4" fillId="2" borderId="0" xfId="5" applyNumberFormat="1" applyFont="1" applyFill="1" applyAlignment="1">
      <alignment horizontal="center"/>
    </xf>
    <xf numFmtId="3" fontId="3" fillId="2" borderId="5" xfId="5" applyNumberFormat="1" applyFont="1" applyFill="1" applyBorder="1" applyAlignment="1">
      <alignment horizontal="center" vertical="center"/>
    </xf>
    <xf numFmtId="3" fontId="4" fillId="2" borderId="5" xfId="5" applyNumberFormat="1" applyFont="1" applyFill="1" applyBorder="1" applyAlignment="1">
      <alignment horizontal="center" vertical="center"/>
    </xf>
    <xf numFmtId="1" fontId="4" fillId="2" borderId="0" xfId="5" applyNumberFormat="1" applyFont="1" applyFill="1" applyAlignment="1">
      <alignment horizontal="left" vertical="center" wrapText="1"/>
    </xf>
    <xf numFmtId="0" fontId="3" fillId="2" borderId="4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4" fillId="2" borderId="4" xfId="5" quotePrefix="1" applyFont="1" applyFill="1" applyBorder="1" applyAlignment="1">
      <alignment horizontal="left" vertical="center"/>
    </xf>
    <xf numFmtId="1" fontId="4" fillId="2" borderId="4" xfId="5" applyNumberFormat="1" applyFont="1" applyFill="1" applyBorder="1" applyAlignment="1">
      <alignment horizontal="left" vertical="center"/>
    </xf>
    <xf numFmtId="0" fontId="4" fillId="2" borderId="0" xfId="5" applyFont="1" applyFill="1" applyAlignment="1">
      <alignment horizontal="left"/>
    </xf>
    <xf numFmtId="0" fontId="3" fillId="2" borderId="5" xfId="5" applyFont="1" applyFill="1" applyBorder="1" applyAlignment="1">
      <alignment horizontal="left" vertical="center"/>
    </xf>
    <xf numFmtId="0" fontId="4" fillId="2" borderId="5" xfId="5" applyFont="1" applyFill="1" applyBorder="1" applyAlignment="1">
      <alignment horizontal="left" vertical="center"/>
    </xf>
    <xf numFmtId="0" fontId="8" fillId="2" borderId="2" xfId="5" applyFont="1" applyFill="1" applyBorder="1" applyAlignment="1">
      <alignment horizontal="center" vertical="center" wrapText="1"/>
    </xf>
    <xf numFmtId="1" fontId="8" fillId="2" borderId="2" xfId="5" applyNumberFormat="1" applyFont="1" applyFill="1" applyBorder="1" applyAlignment="1">
      <alignment horizontal="center" vertical="center"/>
    </xf>
    <xf numFmtId="3" fontId="8" fillId="2" borderId="2" xfId="5" applyNumberFormat="1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/>
    </xf>
    <xf numFmtId="1" fontId="8" fillId="2" borderId="2" xfId="5" applyNumberFormat="1" applyFont="1" applyFill="1" applyBorder="1" applyAlignment="1">
      <alignment horizontal="left" vertical="center"/>
    </xf>
    <xf numFmtId="0" fontId="8" fillId="2" borderId="2" xfId="5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center" vertical="center" wrapText="1"/>
    </xf>
    <xf numFmtId="1" fontId="7" fillId="2" borderId="1" xfId="5" applyNumberFormat="1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justify" vertical="center" wrapText="1"/>
    </xf>
    <xf numFmtId="0" fontId="7" fillId="2" borderId="1" xfId="5" applyFont="1" applyFill="1" applyBorder="1" applyAlignment="1">
      <alignment horizontal="left" vertical="center" wrapText="1"/>
    </xf>
    <xf numFmtId="3" fontId="7" fillId="2" borderId="1" xfId="5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justify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3" fontId="7" fillId="2" borderId="1" xfId="5" applyNumberFormat="1" applyFont="1" applyFill="1" applyBorder="1" applyAlignment="1">
      <alignment horizontal="justify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left" vertical="center"/>
    </xf>
    <xf numFmtId="0" fontId="7" fillId="2" borderId="1" xfId="5" applyFont="1" applyFill="1" applyBorder="1" applyAlignment="1">
      <alignment horizontal="center" vertical="justify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justify" vertical="center" wrapText="1"/>
    </xf>
    <xf numFmtId="3" fontId="8" fillId="2" borderId="1" xfId="5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" fontId="7" fillId="2" borderId="1" xfId="7" applyNumberFormat="1" applyFont="1" applyFill="1" applyBorder="1" applyAlignment="1">
      <alignment horizontal="left" vertical="center" wrapText="1"/>
    </xf>
    <xf numFmtId="0" fontId="7" fillId="2" borderId="1" xfId="7" applyFont="1" applyFill="1" applyBorder="1" applyAlignment="1">
      <alignment horizontal="left" vertical="center" wrapText="1"/>
    </xf>
    <xf numFmtId="3" fontId="7" fillId="2" borderId="1" xfId="7" applyNumberFormat="1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1" fontId="8" fillId="2" borderId="1" xfId="5" applyNumberFormat="1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165" fontId="8" fillId="2" borderId="1" xfId="5" applyNumberFormat="1" applyFont="1" applyFill="1" applyBorder="1" applyAlignment="1">
      <alignment horizontal="justify" vertical="center" wrapText="1"/>
    </xf>
    <xf numFmtId="3" fontId="8" fillId="2" borderId="1" xfId="5" applyNumberFormat="1" applyFont="1" applyFill="1" applyBorder="1" applyAlignment="1">
      <alignment horizontal="justify" vertical="center" wrapText="1"/>
    </xf>
    <xf numFmtId="165" fontId="8" fillId="2" borderId="1" xfId="5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top" wrapText="1"/>
    </xf>
    <xf numFmtId="3" fontId="7" fillId="2" borderId="1" xfId="9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8" fillId="2" borderId="9" xfId="5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Bad 2" xfId="9" xr:uid="{00000000-0005-0000-0000-000000000000}"/>
    <cellStyle name="Comma" xfId="8" builtinId="3"/>
    <cellStyle name="Comma 2" xfId="6" xr:uid="{00000000-0005-0000-0000-000002000000}"/>
    <cellStyle name="Comma 3" xfId="3" xr:uid="{00000000-0005-0000-0000-000003000000}"/>
    <cellStyle name="Comma 3 2" xfId="2" xr:uid="{00000000-0005-0000-0000-000004000000}"/>
    <cellStyle name="Normal" xfId="0" builtinId="0"/>
    <cellStyle name="Normal 2" xfId="5" xr:uid="{00000000-0005-0000-0000-000006000000}"/>
    <cellStyle name="Normal 2 2" xfId="1" xr:uid="{00000000-0005-0000-0000-000007000000}"/>
    <cellStyle name="Normal 3" xfId="7" xr:uid="{00000000-0005-0000-0000-000008000000}"/>
    <cellStyle name="Normal 3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1"/>
  <sheetViews>
    <sheetView tabSelected="1" view="pageBreakPreview" zoomScale="78" zoomScaleNormal="100" zoomScaleSheetLayoutView="78" workbookViewId="0">
      <pane ySplit="2" topLeftCell="A3" activePane="bottomLeft" state="frozen"/>
      <selection pane="bottomLeft" sqref="A1:L1"/>
    </sheetView>
  </sheetViews>
  <sheetFormatPr defaultColWidth="10.6640625" defaultRowHeight="20.100000000000001" customHeight="1" x14ac:dyDescent="0.25"/>
  <cols>
    <col min="1" max="1" width="4.88671875" style="12" customWidth="1"/>
    <col min="2" max="2" width="14.6640625" style="35" customWidth="1"/>
    <col min="3" max="3" width="6.44140625" style="12" hidden="1" customWidth="1"/>
    <col min="4" max="4" width="9" style="40" customWidth="1"/>
    <col min="5" max="5" width="9.109375" style="12" customWidth="1"/>
    <col min="6" max="6" width="7" style="32" customWidth="1"/>
    <col min="7" max="7" width="7.44140625" style="32" customWidth="1"/>
    <col min="8" max="9" width="9.109375" style="17" customWidth="1"/>
    <col min="10" max="10" width="23.109375" style="18" customWidth="1"/>
    <col min="11" max="11" width="32" style="13" customWidth="1"/>
    <col min="12" max="12" width="13.5546875" style="12" customWidth="1"/>
    <col min="13" max="13" width="10.6640625" style="12"/>
    <col min="14" max="14" width="16.109375" style="12" customWidth="1"/>
    <col min="15" max="16384" width="10.6640625" style="12"/>
  </cols>
  <sheetData>
    <row r="1" spans="1:12" s="11" customFormat="1" ht="49.9" customHeight="1" x14ac:dyDescent="0.25">
      <c r="A1" s="81" t="s">
        <v>538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77.099999999999994" customHeight="1" x14ac:dyDescent="0.25">
      <c r="A2" s="43" t="s">
        <v>0</v>
      </c>
      <c r="B2" s="44" t="s">
        <v>1</v>
      </c>
      <c r="C2" s="43" t="s">
        <v>16</v>
      </c>
      <c r="D2" s="43" t="s">
        <v>17</v>
      </c>
      <c r="E2" s="43" t="s">
        <v>18</v>
      </c>
      <c r="F2" s="45" t="s">
        <v>19</v>
      </c>
      <c r="G2" s="45" t="s">
        <v>20</v>
      </c>
      <c r="H2" s="43" t="s">
        <v>3</v>
      </c>
      <c r="I2" s="43" t="s">
        <v>21</v>
      </c>
      <c r="J2" s="43" t="s">
        <v>2</v>
      </c>
      <c r="K2" s="43" t="s">
        <v>22</v>
      </c>
      <c r="L2" s="46" t="s">
        <v>23</v>
      </c>
    </row>
    <row r="3" spans="1:12" ht="25.5" customHeight="1" x14ac:dyDescent="0.25">
      <c r="A3" s="43" t="s">
        <v>535</v>
      </c>
      <c r="B3" s="47" t="s">
        <v>536</v>
      </c>
      <c r="C3" s="43"/>
      <c r="D3" s="48"/>
      <c r="E3" s="43"/>
      <c r="F3" s="45"/>
      <c r="G3" s="45"/>
      <c r="H3" s="43"/>
      <c r="I3" s="43"/>
      <c r="J3" s="43"/>
      <c r="K3" s="43"/>
      <c r="L3" s="46"/>
    </row>
    <row r="4" spans="1:12" s="7" customFormat="1" ht="31.5" x14ac:dyDescent="0.25">
      <c r="A4" s="49">
        <v>1</v>
      </c>
      <c r="B4" s="50" t="s">
        <v>24</v>
      </c>
      <c r="C4" s="51" t="s">
        <v>25</v>
      </c>
      <c r="D4" s="52" t="s">
        <v>4</v>
      </c>
      <c r="E4" s="51" t="s">
        <v>26</v>
      </c>
      <c r="F4" s="53">
        <v>450</v>
      </c>
      <c r="G4" s="53">
        <v>200</v>
      </c>
      <c r="H4" s="54">
        <v>2006</v>
      </c>
      <c r="I4" s="49">
        <v>200</v>
      </c>
      <c r="J4" s="55" t="s">
        <v>27</v>
      </c>
      <c r="K4" s="49" t="s">
        <v>28</v>
      </c>
      <c r="L4" s="52" t="s">
        <v>29</v>
      </c>
    </row>
    <row r="5" spans="1:12" s="7" customFormat="1" ht="31.5" x14ac:dyDescent="0.25">
      <c r="A5" s="49">
        <v>2</v>
      </c>
      <c r="B5" s="50" t="s">
        <v>30</v>
      </c>
      <c r="C5" s="51" t="s">
        <v>25</v>
      </c>
      <c r="D5" s="52" t="s">
        <v>4</v>
      </c>
      <c r="E5" s="51" t="s">
        <v>26</v>
      </c>
      <c r="F5" s="53">
        <v>1000</v>
      </c>
      <c r="G5" s="53">
        <v>200</v>
      </c>
      <c r="H5" s="54">
        <v>2007</v>
      </c>
      <c r="I5" s="49">
        <v>1000</v>
      </c>
      <c r="J5" s="55" t="s">
        <v>31</v>
      </c>
      <c r="K5" s="49" t="s">
        <v>32</v>
      </c>
      <c r="L5" s="52" t="s">
        <v>33</v>
      </c>
    </row>
    <row r="6" spans="1:12" s="7" customFormat="1" ht="31.5" x14ac:dyDescent="0.25">
      <c r="A6" s="49">
        <v>3</v>
      </c>
      <c r="B6" s="50" t="s">
        <v>34</v>
      </c>
      <c r="C6" s="51" t="s">
        <v>25</v>
      </c>
      <c r="D6" s="52" t="s">
        <v>4</v>
      </c>
      <c r="E6" s="51" t="s">
        <v>26</v>
      </c>
      <c r="F6" s="53">
        <v>650</v>
      </c>
      <c r="G6" s="56">
        <v>200</v>
      </c>
      <c r="H6" s="54">
        <v>2009</v>
      </c>
      <c r="I6" s="49">
        <v>1000</v>
      </c>
      <c r="J6" s="51" t="s">
        <v>35</v>
      </c>
      <c r="K6" s="49" t="s">
        <v>36</v>
      </c>
      <c r="L6" s="52" t="s">
        <v>33</v>
      </c>
    </row>
    <row r="7" spans="1:12" s="7" customFormat="1" ht="31.5" x14ac:dyDescent="0.25">
      <c r="A7" s="49">
        <v>4</v>
      </c>
      <c r="B7" s="50" t="s">
        <v>37</v>
      </c>
      <c r="C7" s="51" t="s">
        <v>25</v>
      </c>
      <c r="D7" s="52" t="s">
        <v>4</v>
      </c>
      <c r="E7" s="51" t="s">
        <v>26</v>
      </c>
      <c r="F7" s="53">
        <v>414</v>
      </c>
      <c r="G7" s="53">
        <v>200</v>
      </c>
      <c r="H7" s="49">
        <v>2010</v>
      </c>
      <c r="I7" s="49">
        <v>500</v>
      </c>
      <c r="J7" s="55" t="s">
        <v>27</v>
      </c>
      <c r="K7" s="49" t="s">
        <v>38</v>
      </c>
      <c r="L7" s="52" t="s">
        <v>5</v>
      </c>
    </row>
    <row r="8" spans="1:12" s="7" customFormat="1" ht="31.5" x14ac:dyDescent="0.25">
      <c r="A8" s="49">
        <v>5</v>
      </c>
      <c r="B8" s="50" t="s">
        <v>39</v>
      </c>
      <c r="C8" s="51" t="s">
        <v>25</v>
      </c>
      <c r="D8" s="52" t="s">
        <v>4</v>
      </c>
      <c r="E8" s="51" t="s">
        <v>40</v>
      </c>
      <c r="F8" s="53">
        <v>6500</v>
      </c>
      <c r="G8" s="53">
        <v>700</v>
      </c>
      <c r="H8" s="49" t="s">
        <v>41</v>
      </c>
      <c r="I8" s="53">
        <v>6000</v>
      </c>
      <c r="J8" s="57" t="s">
        <v>42</v>
      </c>
      <c r="K8" s="49" t="s">
        <v>43</v>
      </c>
      <c r="L8" s="52" t="s">
        <v>5</v>
      </c>
    </row>
    <row r="9" spans="1:12" s="7" customFormat="1" ht="31.5" x14ac:dyDescent="0.25">
      <c r="A9" s="49">
        <v>6</v>
      </c>
      <c r="B9" s="50" t="s">
        <v>44</v>
      </c>
      <c r="C9" s="51" t="s">
        <v>25</v>
      </c>
      <c r="D9" s="52" t="s">
        <v>4</v>
      </c>
      <c r="E9" s="51" t="s">
        <v>26</v>
      </c>
      <c r="F9" s="53">
        <v>1300</v>
      </c>
      <c r="G9" s="53">
        <v>200</v>
      </c>
      <c r="H9" s="54">
        <v>2007</v>
      </c>
      <c r="I9" s="49">
        <v>500</v>
      </c>
      <c r="J9" s="55" t="s">
        <v>45</v>
      </c>
      <c r="K9" s="49" t="s">
        <v>46</v>
      </c>
      <c r="L9" s="52" t="s">
        <v>5</v>
      </c>
    </row>
    <row r="10" spans="1:12" s="7" customFormat="1" ht="15.75" x14ac:dyDescent="0.25">
      <c r="A10" s="49">
        <v>7</v>
      </c>
      <c r="B10" s="50" t="s">
        <v>47</v>
      </c>
      <c r="C10" s="51" t="s">
        <v>25</v>
      </c>
      <c r="D10" s="52" t="s">
        <v>4</v>
      </c>
      <c r="E10" s="51" t="s">
        <v>26</v>
      </c>
      <c r="F10" s="53">
        <v>1028</v>
      </c>
      <c r="G10" s="53">
        <v>500</v>
      </c>
      <c r="H10" s="54">
        <v>2008</v>
      </c>
      <c r="I10" s="49">
        <v>1500</v>
      </c>
      <c r="J10" s="55" t="s">
        <v>48</v>
      </c>
      <c r="K10" s="49" t="s">
        <v>49</v>
      </c>
      <c r="L10" s="52" t="s">
        <v>5</v>
      </c>
    </row>
    <row r="11" spans="1:12" s="7" customFormat="1" ht="31.5" x14ac:dyDescent="0.25">
      <c r="A11" s="49">
        <v>8</v>
      </c>
      <c r="B11" s="50" t="s">
        <v>50</v>
      </c>
      <c r="C11" s="51" t="s">
        <v>25</v>
      </c>
      <c r="D11" s="52" t="s">
        <v>4</v>
      </c>
      <c r="E11" s="51" t="s">
        <v>26</v>
      </c>
      <c r="F11" s="53">
        <v>1926</v>
      </c>
      <c r="G11" s="53">
        <v>200</v>
      </c>
      <c r="H11" s="54">
        <v>2002</v>
      </c>
      <c r="I11" s="53">
        <v>1000</v>
      </c>
      <c r="J11" s="55" t="s">
        <v>51</v>
      </c>
      <c r="K11" s="49" t="s">
        <v>52</v>
      </c>
      <c r="L11" s="52" t="s">
        <v>5</v>
      </c>
    </row>
    <row r="12" spans="1:12" s="7" customFormat="1" ht="15.75" x14ac:dyDescent="0.25">
      <c r="A12" s="49">
        <v>9</v>
      </c>
      <c r="B12" s="50" t="s">
        <v>53</v>
      </c>
      <c r="C12" s="51" t="s">
        <v>25</v>
      </c>
      <c r="D12" s="52" t="s">
        <v>4</v>
      </c>
      <c r="E12" s="51" t="s">
        <v>26</v>
      </c>
      <c r="F12" s="53">
        <v>2012</v>
      </c>
      <c r="G12" s="53">
        <v>400</v>
      </c>
      <c r="H12" s="49" t="s">
        <v>54</v>
      </c>
      <c r="I12" s="49">
        <v>1000</v>
      </c>
      <c r="J12" s="51" t="s">
        <v>55</v>
      </c>
      <c r="K12" s="49" t="s">
        <v>56</v>
      </c>
      <c r="L12" s="52" t="s">
        <v>5</v>
      </c>
    </row>
    <row r="13" spans="1:12" s="7" customFormat="1" ht="31.5" x14ac:dyDescent="0.25">
      <c r="A13" s="49">
        <v>10</v>
      </c>
      <c r="B13" s="50" t="s">
        <v>57</v>
      </c>
      <c r="C13" s="51" t="s">
        <v>25</v>
      </c>
      <c r="D13" s="52" t="s">
        <v>6</v>
      </c>
      <c r="E13" s="51" t="s">
        <v>40</v>
      </c>
      <c r="F13" s="53">
        <v>5245</v>
      </c>
      <c r="G13" s="53">
        <v>200</v>
      </c>
      <c r="H13" s="58">
        <v>2003</v>
      </c>
      <c r="I13" s="53">
        <v>5000</v>
      </c>
      <c r="J13" s="55" t="s">
        <v>58</v>
      </c>
      <c r="K13" s="49" t="s">
        <v>59</v>
      </c>
      <c r="L13" s="59" t="s">
        <v>60</v>
      </c>
    </row>
    <row r="14" spans="1:12" s="7" customFormat="1" ht="15.75" x14ac:dyDescent="0.25">
      <c r="A14" s="49">
        <v>11</v>
      </c>
      <c r="B14" s="50" t="s">
        <v>61</v>
      </c>
      <c r="C14" s="51" t="s">
        <v>25</v>
      </c>
      <c r="D14" s="52" t="s">
        <v>6</v>
      </c>
      <c r="E14" s="51" t="s">
        <v>62</v>
      </c>
      <c r="F14" s="53">
        <v>1400</v>
      </c>
      <c r="G14" s="53">
        <v>200</v>
      </c>
      <c r="H14" s="58">
        <v>2015</v>
      </c>
      <c r="I14" s="49">
        <v>200</v>
      </c>
      <c r="J14" s="51" t="s">
        <v>63</v>
      </c>
      <c r="K14" s="49" t="s">
        <v>64</v>
      </c>
      <c r="L14" s="52" t="s">
        <v>60</v>
      </c>
    </row>
    <row r="15" spans="1:12" s="7" customFormat="1" ht="31.5" x14ac:dyDescent="0.25">
      <c r="A15" s="49">
        <v>12</v>
      </c>
      <c r="B15" s="50" t="s">
        <v>65</v>
      </c>
      <c r="C15" s="51" t="s">
        <v>25</v>
      </c>
      <c r="D15" s="52" t="s">
        <v>6</v>
      </c>
      <c r="E15" s="51" t="s">
        <v>26</v>
      </c>
      <c r="F15" s="53">
        <v>3274</v>
      </c>
      <c r="G15" s="53">
        <v>600</v>
      </c>
      <c r="H15" s="49" t="s">
        <v>66</v>
      </c>
      <c r="I15" s="53">
        <v>1500</v>
      </c>
      <c r="J15" s="51" t="s">
        <v>67</v>
      </c>
      <c r="K15" s="49" t="s">
        <v>68</v>
      </c>
      <c r="L15" s="52" t="s">
        <v>29</v>
      </c>
    </row>
    <row r="16" spans="1:12" s="7" customFormat="1" ht="15.75" x14ac:dyDescent="0.25">
      <c r="A16" s="49">
        <v>13</v>
      </c>
      <c r="B16" s="50" t="s">
        <v>69</v>
      </c>
      <c r="C16" s="51" t="s">
        <v>25</v>
      </c>
      <c r="D16" s="52" t="s">
        <v>6</v>
      </c>
      <c r="E16" s="51" t="s">
        <v>26</v>
      </c>
      <c r="F16" s="53">
        <v>888</v>
      </c>
      <c r="G16" s="53">
        <v>400</v>
      </c>
      <c r="H16" s="49" t="s">
        <v>70</v>
      </c>
      <c r="I16" s="49">
        <v>600</v>
      </c>
      <c r="J16" s="51" t="s">
        <v>67</v>
      </c>
      <c r="K16" s="49" t="s">
        <v>71</v>
      </c>
      <c r="L16" s="52" t="s">
        <v>60</v>
      </c>
    </row>
    <row r="17" spans="1:12" s="7" customFormat="1" ht="78.75" x14ac:dyDescent="0.25">
      <c r="A17" s="49">
        <v>14</v>
      </c>
      <c r="B17" s="50" t="s">
        <v>72</v>
      </c>
      <c r="C17" s="51" t="s">
        <v>25</v>
      </c>
      <c r="D17" s="52" t="s">
        <v>6</v>
      </c>
      <c r="E17" s="51" t="s">
        <v>40</v>
      </c>
      <c r="F17" s="53">
        <v>7148</v>
      </c>
      <c r="G17" s="53">
        <v>500</v>
      </c>
      <c r="H17" s="58">
        <v>2011</v>
      </c>
      <c r="I17" s="53">
        <v>6000</v>
      </c>
      <c r="J17" s="55" t="s">
        <v>58</v>
      </c>
      <c r="K17" s="60" t="s">
        <v>73</v>
      </c>
      <c r="L17" s="59" t="s">
        <v>60</v>
      </c>
    </row>
    <row r="18" spans="1:12" s="7" customFormat="1" ht="31.5" x14ac:dyDescent="0.25">
      <c r="A18" s="49">
        <v>15</v>
      </c>
      <c r="B18" s="50" t="s">
        <v>74</v>
      </c>
      <c r="C18" s="51" t="s">
        <v>25</v>
      </c>
      <c r="D18" s="52" t="s">
        <v>6</v>
      </c>
      <c r="E18" s="51" t="s">
        <v>40</v>
      </c>
      <c r="F18" s="53">
        <f>1774+2604</f>
        <v>4378</v>
      </c>
      <c r="G18" s="53">
        <v>200</v>
      </c>
      <c r="H18" s="49">
        <v>2013</v>
      </c>
      <c r="I18" s="53">
        <v>5000</v>
      </c>
      <c r="J18" s="55" t="s">
        <v>75</v>
      </c>
      <c r="K18" s="49" t="s">
        <v>76</v>
      </c>
      <c r="L18" s="59" t="s">
        <v>29</v>
      </c>
    </row>
    <row r="19" spans="1:12" s="7" customFormat="1" ht="31.5" x14ac:dyDescent="0.25">
      <c r="A19" s="49">
        <v>16</v>
      </c>
      <c r="B19" s="50" t="s">
        <v>77</v>
      </c>
      <c r="C19" s="51" t="s">
        <v>25</v>
      </c>
      <c r="D19" s="52" t="s">
        <v>6</v>
      </c>
      <c r="E19" s="51" t="s">
        <v>62</v>
      </c>
      <c r="F19" s="53">
        <v>200</v>
      </c>
      <c r="G19" s="53">
        <v>200</v>
      </c>
      <c r="H19" s="58">
        <v>2011</v>
      </c>
      <c r="I19" s="49">
        <v>200</v>
      </c>
      <c r="J19" s="55" t="s">
        <v>78</v>
      </c>
      <c r="K19" s="49" t="s">
        <v>79</v>
      </c>
      <c r="L19" s="52" t="s">
        <v>29</v>
      </c>
    </row>
    <row r="20" spans="1:12" s="7" customFormat="1" ht="31.5" x14ac:dyDescent="0.25">
      <c r="A20" s="49">
        <v>17</v>
      </c>
      <c r="B20" s="50" t="s">
        <v>80</v>
      </c>
      <c r="C20" s="51" t="s">
        <v>25</v>
      </c>
      <c r="D20" s="52" t="s">
        <v>6</v>
      </c>
      <c r="E20" s="51" t="s">
        <v>40</v>
      </c>
      <c r="F20" s="53">
        <v>4348</v>
      </c>
      <c r="G20" s="53">
        <v>700</v>
      </c>
      <c r="H20" s="49" t="s">
        <v>81</v>
      </c>
      <c r="I20" s="53">
        <v>8000</v>
      </c>
      <c r="J20" s="55" t="s">
        <v>75</v>
      </c>
      <c r="K20" s="49" t="s">
        <v>82</v>
      </c>
      <c r="L20" s="52" t="s">
        <v>29</v>
      </c>
    </row>
    <row r="21" spans="1:12" s="7" customFormat="1" ht="15.75" x14ac:dyDescent="0.25">
      <c r="A21" s="49">
        <v>18</v>
      </c>
      <c r="B21" s="50" t="s">
        <v>83</v>
      </c>
      <c r="C21" s="51" t="s">
        <v>25</v>
      </c>
      <c r="D21" s="52" t="s">
        <v>7</v>
      </c>
      <c r="E21" s="51" t="s">
        <v>26</v>
      </c>
      <c r="F21" s="53">
        <v>1600</v>
      </c>
      <c r="G21" s="53">
        <v>200</v>
      </c>
      <c r="H21" s="58">
        <v>2010</v>
      </c>
      <c r="I21" s="49">
        <v>1000</v>
      </c>
      <c r="J21" s="51" t="s">
        <v>84</v>
      </c>
      <c r="K21" s="49" t="s">
        <v>85</v>
      </c>
      <c r="L21" s="52" t="s">
        <v>60</v>
      </c>
    </row>
    <row r="22" spans="1:12" s="7" customFormat="1" ht="31.5" x14ac:dyDescent="0.25">
      <c r="A22" s="49">
        <v>19</v>
      </c>
      <c r="B22" s="50" t="s">
        <v>86</v>
      </c>
      <c r="C22" s="51" t="s">
        <v>25</v>
      </c>
      <c r="D22" s="52" t="s">
        <v>7</v>
      </c>
      <c r="E22" s="51" t="s">
        <v>26</v>
      </c>
      <c r="F22" s="53">
        <v>1800</v>
      </c>
      <c r="G22" s="53"/>
      <c r="H22" s="49" t="s">
        <v>87</v>
      </c>
      <c r="I22" s="49">
        <v>1500</v>
      </c>
      <c r="J22" s="57" t="s">
        <v>88</v>
      </c>
      <c r="K22" s="49" t="s">
        <v>89</v>
      </c>
      <c r="L22" s="52" t="s">
        <v>60</v>
      </c>
    </row>
    <row r="23" spans="1:12" s="7" customFormat="1" ht="31.5" x14ac:dyDescent="0.25">
      <c r="A23" s="49">
        <v>20</v>
      </c>
      <c r="B23" s="50" t="s">
        <v>90</v>
      </c>
      <c r="C23" s="51" t="s">
        <v>25</v>
      </c>
      <c r="D23" s="52" t="s">
        <v>7</v>
      </c>
      <c r="E23" s="51" t="s">
        <v>40</v>
      </c>
      <c r="F23" s="53">
        <v>4257</v>
      </c>
      <c r="G23" s="53">
        <v>400</v>
      </c>
      <c r="H23" s="49" t="s">
        <v>91</v>
      </c>
      <c r="I23" s="53">
        <v>6000</v>
      </c>
      <c r="J23" s="57" t="s">
        <v>92</v>
      </c>
      <c r="K23" s="49" t="s">
        <v>93</v>
      </c>
      <c r="L23" s="59" t="s">
        <v>60</v>
      </c>
    </row>
    <row r="24" spans="1:12" s="7" customFormat="1" ht="15.75" x14ac:dyDescent="0.25">
      <c r="A24" s="49">
        <v>21</v>
      </c>
      <c r="B24" s="50" t="s">
        <v>94</v>
      </c>
      <c r="C24" s="51" t="s">
        <v>25</v>
      </c>
      <c r="D24" s="52" t="s">
        <v>7</v>
      </c>
      <c r="E24" s="51" t="s">
        <v>40</v>
      </c>
      <c r="F24" s="53">
        <v>5130</v>
      </c>
      <c r="G24" s="53">
        <v>400</v>
      </c>
      <c r="H24" s="49" t="s">
        <v>95</v>
      </c>
      <c r="I24" s="53">
        <v>5000</v>
      </c>
      <c r="J24" s="57" t="s">
        <v>96</v>
      </c>
      <c r="K24" s="49" t="s">
        <v>97</v>
      </c>
      <c r="L24" s="52" t="s">
        <v>60</v>
      </c>
    </row>
    <row r="25" spans="1:12" s="7" customFormat="1" ht="31.5" x14ac:dyDescent="0.25">
      <c r="A25" s="49">
        <v>22</v>
      </c>
      <c r="B25" s="50" t="s">
        <v>98</v>
      </c>
      <c r="C25" s="51" t="s">
        <v>25</v>
      </c>
      <c r="D25" s="52" t="s">
        <v>7</v>
      </c>
      <c r="E25" s="51" t="s">
        <v>26</v>
      </c>
      <c r="F25" s="53">
        <v>2200</v>
      </c>
      <c r="G25" s="53">
        <v>600</v>
      </c>
      <c r="H25" s="49" t="s">
        <v>99</v>
      </c>
      <c r="I25" s="49">
        <v>2500</v>
      </c>
      <c r="J25" s="57" t="s">
        <v>100</v>
      </c>
      <c r="K25" s="49" t="s">
        <v>101</v>
      </c>
      <c r="L25" s="52" t="s">
        <v>60</v>
      </c>
    </row>
    <row r="26" spans="1:12" s="7" customFormat="1" ht="47.25" x14ac:dyDescent="0.25">
      <c r="A26" s="49">
        <v>23</v>
      </c>
      <c r="B26" s="50" t="s">
        <v>102</v>
      </c>
      <c r="C26" s="51" t="s">
        <v>25</v>
      </c>
      <c r="D26" s="52" t="s">
        <v>7</v>
      </c>
      <c r="E26" s="51" t="s">
        <v>40</v>
      </c>
      <c r="F26" s="53">
        <v>14939</v>
      </c>
      <c r="G26" s="53">
        <v>400</v>
      </c>
      <c r="H26" s="49" t="s">
        <v>103</v>
      </c>
      <c r="I26" s="53">
        <v>12000</v>
      </c>
      <c r="J26" s="57" t="s">
        <v>104</v>
      </c>
      <c r="K26" s="49" t="s">
        <v>105</v>
      </c>
      <c r="L26" s="52" t="s">
        <v>60</v>
      </c>
    </row>
    <row r="27" spans="1:12" s="7" customFormat="1" ht="15.75" x14ac:dyDescent="0.25">
      <c r="A27" s="49">
        <v>24</v>
      </c>
      <c r="B27" s="50" t="s">
        <v>106</v>
      </c>
      <c r="C27" s="51" t="s">
        <v>25</v>
      </c>
      <c r="D27" s="52" t="s">
        <v>7</v>
      </c>
      <c r="E27" s="51" t="s">
        <v>26</v>
      </c>
      <c r="F27" s="53">
        <v>2300</v>
      </c>
      <c r="G27" s="53">
        <v>400</v>
      </c>
      <c r="H27" s="49" t="s">
        <v>107</v>
      </c>
      <c r="I27" s="49">
        <v>1000</v>
      </c>
      <c r="J27" s="51" t="s">
        <v>108</v>
      </c>
      <c r="K27" s="49" t="s">
        <v>109</v>
      </c>
      <c r="L27" s="52" t="s">
        <v>60</v>
      </c>
    </row>
    <row r="28" spans="1:12" s="7" customFormat="1" ht="15.75" x14ac:dyDescent="0.25">
      <c r="A28" s="49">
        <v>25</v>
      </c>
      <c r="B28" s="50" t="s">
        <v>110</v>
      </c>
      <c r="C28" s="51" t="s">
        <v>25</v>
      </c>
      <c r="D28" s="52" t="s">
        <v>8</v>
      </c>
      <c r="E28" s="51" t="s">
        <v>62</v>
      </c>
      <c r="F28" s="53">
        <v>1571</v>
      </c>
      <c r="G28" s="53">
        <v>200</v>
      </c>
      <c r="H28" s="61">
        <v>2011</v>
      </c>
      <c r="I28" s="49">
        <v>200</v>
      </c>
      <c r="J28" s="55" t="s">
        <v>111</v>
      </c>
      <c r="K28" s="49" t="s">
        <v>112</v>
      </c>
      <c r="L28" s="52" t="s">
        <v>113</v>
      </c>
    </row>
    <row r="29" spans="1:12" s="7" customFormat="1" ht="31.5" x14ac:dyDescent="0.25">
      <c r="A29" s="49">
        <v>26</v>
      </c>
      <c r="B29" s="50" t="s">
        <v>114</v>
      </c>
      <c r="C29" s="51" t="s">
        <v>25</v>
      </c>
      <c r="D29" s="52" t="s">
        <v>8</v>
      </c>
      <c r="E29" s="51" t="s">
        <v>26</v>
      </c>
      <c r="F29" s="53">
        <v>2660</v>
      </c>
      <c r="G29" s="53">
        <v>200</v>
      </c>
      <c r="H29" s="49">
        <v>2007</v>
      </c>
      <c r="I29" s="53">
        <v>2500</v>
      </c>
      <c r="J29" s="55" t="s">
        <v>115</v>
      </c>
      <c r="K29" s="49" t="s">
        <v>116</v>
      </c>
      <c r="L29" s="52" t="s">
        <v>15</v>
      </c>
    </row>
    <row r="30" spans="1:12" s="7" customFormat="1" ht="31.5" x14ac:dyDescent="0.25">
      <c r="A30" s="49">
        <v>27</v>
      </c>
      <c r="B30" s="50" t="s">
        <v>117</v>
      </c>
      <c r="C30" s="51" t="s">
        <v>25</v>
      </c>
      <c r="D30" s="52" t="s">
        <v>8</v>
      </c>
      <c r="E30" s="51" t="s">
        <v>62</v>
      </c>
      <c r="F30" s="53">
        <v>1910</v>
      </c>
      <c r="G30" s="53">
        <v>400</v>
      </c>
      <c r="H30" s="49" t="s">
        <v>118</v>
      </c>
      <c r="I30" s="49">
        <v>400</v>
      </c>
      <c r="J30" s="55" t="s">
        <v>119</v>
      </c>
      <c r="K30" s="49" t="s">
        <v>120</v>
      </c>
      <c r="L30" s="52" t="s">
        <v>121</v>
      </c>
    </row>
    <row r="31" spans="1:12" s="7" customFormat="1" ht="15.75" x14ac:dyDescent="0.25">
      <c r="A31" s="49">
        <v>28</v>
      </c>
      <c r="B31" s="50" t="s">
        <v>127</v>
      </c>
      <c r="C31" s="51" t="s">
        <v>25</v>
      </c>
      <c r="D31" s="52" t="s">
        <v>8</v>
      </c>
      <c r="E31" s="51" t="s">
        <v>62</v>
      </c>
      <c r="F31" s="53">
        <v>2261</v>
      </c>
      <c r="G31" s="53">
        <v>200</v>
      </c>
      <c r="H31" s="61">
        <v>2012</v>
      </c>
      <c r="I31" s="49">
        <v>200</v>
      </c>
      <c r="J31" s="55" t="s">
        <v>119</v>
      </c>
      <c r="K31" s="49" t="s">
        <v>128</v>
      </c>
      <c r="L31" s="52" t="s">
        <v>129</v>
      </c>
    </row>
    <row r="32" spans="1:12" s="7" customFormat="1" ht="15.75" x14ac:dyDescent="0.25">
      <c r="A32" s="49">
        <v>29</v>
      </c>
      <c r="B32" s="50" t="s">
        <v>130</v>
      </c>
      <c r="C32" s="62" t="s">
        <v>25</v>
      </c>
      <c r="D32" s="52" t="s">
        <v>8</v>
      </c>
      <c r="E32" s="51" t="s">
        <v>62</v>
      </c>
      <c r="F32" s="53">
        <v>3279</v>
      </c>
      <c r="G32" s="63">
        <v>500</v>
      </c>
      <c r="H32" s="64">
        <v>2015</v>
      </c>
      <c r="I32" s="49">
        <v>500</v>
      </c>
      <c r="J32" s="51" t="s">
        <v>131</v>
      </c>
      <c r="K32" s="49" t="s">
        <v>132</v>
      </c>
      <c r="L32" s="52" t="s">
        <v>15</v>
      </c>
    </row>
    <row r="33" spans="1:12" s="7" customFormat="1" ht="63" x14ac:dyDescent="0.25">
      <c r="A33" s="49">
        <v>30</v>
      </c>
      <c r="B33" s="50" t="s">
        <v>133</v>
      </c>
      <c r="C33" s="51" t="s">
        <v>25</v>
      </c>
      <c r="D33" s="52" t="s">
        <v>8</v>
      </c>
      <c r="E33" s="51" t="s">
        <v>26</v>
      </c>
      <c r="F33" s="53">
        <v>3343</v>
      </c>
      <c r="G33" s="53">
        <v>400</v>
      </c>
      <c r="H33" s="49" t="s">
        <v>70</v>
      </c>
      <c r="I33" s="53">
        <v>1500</v>
      </c>
      <c r="J33" s="55" t="s">
        <v>13</v>
      </c>
      <c r="K33" s="49" t="s">
        <v>134</v>
      </c>
      <c r="L33" s="52" t="s">
        <v>135</v>
      </c>
    </row>
    <row r="34" spans="1:12" s="7" customFormat="1" ht="31.5" x14ac:dyDescent="0.25">
      <c r="A34" s="49">
        <v>31</v>
      </c>
      <c r="B34" s="50" t="s">
        <v>136</v>
      </c>
      <c r="C34" s="51" t="s">
        <v>25</v>
      </c>
      <c r="D34" s="52" t="s">
        <v>8</v>
      </c>
      <c r="E34" s="51" t="s">
        <v>62</v>
      </c>
      <c r="F34" s="53">
        <v>2932</v>
      </c>
      <c r="G34" s="53">
        <v>400</v>
      </c>
      <c r="H34" s="49" t="s">
        <v>137</v>
      </c>
      <c r="I34" s="49">
        <v>400</v>
      </c>
      <c r="J34" s="51" t="s">
        <v>138</v>
      </c>
      <c r="K34" s="49" t="s">
        <v>139</v>
      </c>
      <c r="L34" s="52" t="s">
        <v>15</v>
      </c>
    </row>
    <row r="35" spans="1:12" s="7" customFormat="1" ht="15.75" x14ac:dyDescent="0.25">
      <c r="A35" s="49">
        <v>32</v>
      </c>
      <c r="B35" s="50" t="s">
        <v>140</v>
      </c>
      <c r="C35" s="51" t="s">
        <v>25</v>
      </c>
      <c r="D35" s="52" t="s">
        <v>8</v>
      </c>
      <c r="E35" s="51" t="s">
        <v>26</v>
      </c>
      <c r="F35" s="53">
        <v>3560</v>
      </c>
      <c r="G35" s="53">
        <v>400</v>
      </c>
      <c r="H35" s="49" t="s">
        <v>141</v>
      </c>
      <c r="I35" s="49">
        <v>500</v>
      </c>
      <c r="J35" s="51" t="s">
        <v>104</v>
      </c>
      <c r="K35" s="49" t="s">
        <v>142</v>
      </c>
      <c r="L35" s="52" t="s">
        <v>15</v>
      </c>
    </row>
    <row r="36" spans="1:12" s="7" customFormat="1" ht="15.75" x14ac:dyDescent="0.25">
      <c r="A36" s="49">
        <v>33</v>
      </c>
      <c r="B36" s="50" t="s">
        <v>143</v>
      </c>
      <c r="C36" s="51" t="s">
        <v>25</v>
      </c>
      <c r="D36" s="52" t="s">
        <v>8</v>
      </c>
      <c r="E36" s="51" t="s">
        <v>62</v>
      </c>
      <c r="F36" s="53">
        <v>1495</v>
      </c>
      <c r="G36" s="53">
        <v>200</v>
      </c>
      <c r="H36" s="61">
        <v>2007</v>
      </c>
      <c r="I36" s="49">
        <v>200</v>
      </c>
      <c r="J36" s="55" t="s">
        <v>144</v>
      </c>
      <c r="K36" s="49" t="s">
        <v>145</v>
      </c>
      <c r="L36" s="52" t="s">
        <v>146</v>
      </c>
    </row>
    <row r="37" spans="1:12" s="7" customFormat="1" ht="15.75" x14ac:dyDescent="0.25">
      <c r="A37" s="49">
        <v>34</v>
      </c>
      <c r="B37" s="50" t="s">
        <v>151</v>
      </c>
      <c r="C37" s="51" t="s">
        <v>25</v>
      </c>
      <c r="D37" s="52" t="s">
        <v>8</v>
      </c>
      <c r="E37" s="51" t="s">
        <v>62</v>
      </c>
      <c r="F37" s="53">
        <v>2153</v>
      </c>
      <c r="G37" s="53">
        <v>200</v>
      </c>
      <c r="H37" s="61">
        <v>2008</v>
      </c>
      <c r="I37" s="49">
        <v>200</v>
      </c>
      <c r="J37" s="55" t="s">
        <v>119</v>
      </c>
      <c r="K37" s="49" t="s">
        <v>14</v>
      </c>
      <c r="L37" s="52" t="s">
        <v>152</v>
      </c>
    </row>
    <row r="38" spans="1:12" s="7" customFormat="1" ht="31.5" x14ac:dyDescent="0.25">
      <c r="A38" s="49">
        <v>35</v>
      </c>
      <c r="B38" s="50" t="s">
        <v>153</v>
      </c>
      <c r="C38" s="51" t="s">
        <v>25</v>
      </c>
      <c r="D38" s="52" t="s">
        <v>8</v>
      </c>
      <c r="E38" s="51" t="s">
        <v>62</v>
      </c>
      <c r="F38" s="53">
        <v>0</v>
      </c>
      <c r="G38" s="53">
        <v>200</v>
      </c>
      <c r="H38" s="61">
        <v>2011</v>
      </c>
      <c r="I38" s="49">
        <v>200</v>
      </c>
      <c r="J38" s="51" t="s">
        <v>138</v>
      </c>
      <c r="K38" s="49" t="s">
        <v>154</v>
      </c>
      <c r="L38" s="52" t="s">
        <v>155</v>
      </c>
    </row>
    <row r="39" spans="1:12" s="7" customFormat="1" ht="31.5" x14ac:dyDescent="0.25">
      <c r="A39" s="49">
        <v>36</v>
      </c>
      <c r="B39" s="50" t="s">
        <v>156</v>
      </c>
      <c r="C39" s="51" t="s">
        <v>25</v>
      </c>
      <c r="D39" s="52" t="s">
        <v>8</v>
      </c>
      <c r="E39" s="51" t="s">
        <v>62</v>
      </c>
      <c r="F39" s="53">
        <v>1595</v>
      </c>
      <c r="G39" s="53">
        <v>500</v>
      </c>
      <c r="H39" s="49" t="s">
        <v>157</v>
      </c>
      <c r="I39" s="49">
        <v>500</v>
      </c>
      <c r="J39" s="55" t="s">
        <v>13</v>
      </c>
      <c r="K39" s="49" t="s">
        <v>158</v>
      </c>
      <c r="L39" s="52" t="s">
        <v>15</v>
      </c>
    </row>
    <row r="40" spans="1:12" s="7" customFormat="1" ht="15.75" x14ac:dyDescent="0.25">
      <c r="A40" s="49">
        <v>37</v>
      </c>
      <c r="B40" s="50" t="s">
        <v>159</v>
      </c>
      <c r="C40" s="51" t="s">
        <v>25</v>
      </c>
      <c r="D40" s="52" t="s">
        <v>8</v>
      </c>
      <c r="E40" s="51" t="s">
        <v>62</v>
      </c>
      <c r="F40" s="53">
        <v>2691</v>
      </c>
      <c r="G40" s="53">
        <v>500</v>
      </c>
      <c r="H40" s="61">
        <v>2010</v>
      </c>
      <c r="I40" s="49">
        <v>400</v>
      </c>
      <c r="J40" s="55" t="s">
        <v>115</v>
      </c>
      <c r="K40" s="49" t="s">
        <v>160</v>
      </c>
      <c r="L40" s="52" t="s">
        <v>15</v>
      </c>
    </row>
    <row r="41" spans="1:12" s="7" customFormat="1" ht="47.25" x14ac:dyDescent="0.25">
      <c r="A41" s="49">
        <v>38</v>
      </c>
      <c r="B41" s="50" t="s">
        <v>161</v>
      </c>
      <c r="C41" s="51" t="s">
        <v>25</v>
      </c>
      <c r="D41" s="52" t="s">
        <v>9</v>
      </c>
      <c r="E41" s="51" t="s">
        <v>40</v>
      </c>
      <c r="F41" s="53">
        <v>5100</v>
      </c>
      <c r="G41" s="53">
        <v>400</v>
      </c>
      <c r="H41" s="49">
        <v>2004</v>
      </c>
      <c r="I41" s="53">
        <v>3000</v>
      </c>
      <c r="J41" s="57" t="s">
        <v>162</v>
      </c>
      <c r="K41" s="49" t="s">
        <v>163</v>
      </c>
      <c r="L41" s="52" t="s">
        <v>164</v>
      </c>
    </row>
    <row r="42" spans="1:12" s="7" customFormat="1" ht="31.5" x14ac:dyDescent="0.25">
      <c r="A42" s="49">
        <v>39</v>
      </c>
      <c r="B42" s="50" t="s">
        <v>165</v>
      </c>
      <c r="C42" s="51" t="s">
        <v>25</v>
      </c>
      <c r="D42" s="52" t="s">
        <v>9</v>
      </c>
      <c r="E42" s="51" t="s">
        <v>62</v>
      </c>
      <c r="F42" s="53">
        <v>2371</v>
      </c>
      <c r="G42" s="53">
        <v>400</v>
      </c>
      <c r="H42" s="49" t="s">
        <v>166</v>
      </c>
      <c r="I42" s="49">
        <v>400</v>
      </c>
      <c r="J42" s="55" t="s">
        <v>167</v>
      </c>
      <c r="K42" s="49" t="s">
        <v>168</v>
      </c>
      <c r="L42" s="52" t="s">
        <v>169</v>
      </c>
    </row>
    <row r="43" spans="1:12" s="7" customFormat="1" ht="31.5" x14ac:dyDescent="0.25">
      <c r="A43" s="49">
        <v>40</v>
      </c>
      <c r="B43" s="50" t="s">
        <v>278</v>
      </c>
      <c r="C43" s="51" t="s">
        <v>25</v>
      </c>
      <c r="D43" s="52" t="s">
        <v>9</v>
      </c>
      <c r="E43" s="51" t="s">
        <v>26</v>
      </c>
      <c r="F43" s="53">
        <v>1200</v>
      </c>
      <c r="G43" s="53">
        <v>400</v>
      </c>
      <c r="H43" s="49" t="s">
        <v>170</v>
      </c>
      <c r="I43" s="49">
        <v>1000</v>
      </c>
      <c r="J43" s="51" t="s">
        <v>171</v>
      </c>
      <c r="K43" s="49" t="s">
        <v>172</v>
      </c>
      <c r="L43" s="52" t="s">
        <v>173</v>
      </c>
    </row>
    <row r="44" spans="1:12" s="7" customFormat="1" ht="31.5" x14ac:dyDescent="0.25">
      <c r="A44" s="49">
        <v>41</v>
      </c>
      <c r="B44" s="50" t="s">
        <v>174</v>
      </c>
      <c r="C44" s="51" t="s">
        <v>25</v>
      </c>
      <c r="D44" s="52" t="s">
        <v>9</v>
      </c>
      <c r="E44" s="51" t="s">
        <v>40</v>
      </c>
      <c r="F44" s="53">
        <v>4829</v>
      </c>
      <c r="G44" s="53">
        <v>500</v>
      </c>
      <c r="H44" s="49">
        <v>2013</v>
      </c>
      <c r="I44" s="53">
        <v>6000</v>
      </c>
      <c r="J44" s="51" t="s">
        <v>175</v>
      </c>
      <c r="K44" s="49" t="s">
        <v>176</v>
      </c>
      <c r="L44" s="52" t="s">
        <v>173</v>
      </c>
    </row>
    <row r="45" spans="1:12" s="7" customFormat="1" ht="31.5" x14ac:dyDescent="0.25">
      <c r="A45" s="49">
        <v>42</v>
      </c>
      <c r="B45" s="50" t="s">
        <v>180</v>
      </c>
      <c r="C45" s="51" t="s">
        <v>25</v>
      </c>
      <c r="D45" s="52" t="s">
        <v>9</v>
      </c>
      <c r="E45" s="51" t="s">
        <v>40</v>
      </c>
      <c r="F45" s="53">
        <v>5196</v>
      </c>
      <c r="G45" s="53">
        <v>400</v>
      </c>
      <c r="H45" s="49" t="s">
        <v>181</v>
      </c>
      <c r="I45" s="53">
        <v>5000</v>
      </c>
      <c r="J45" s="57" t="s">
        <v>182</v>
      </c>
      <c r="K45" s="49" t="s">
        <v>183</v>
      </c>
      <c r="L45" s="52" t="s">
        <v>173</v>
      </c>
    </row>
    <row r="46" spans="1:12" s="7" customFormat="1" ht="31.5" x14ac:dyDescent="0.25">
      <c r="A46" s="49">
        <v>43</v>
      </c>
      <c r="B46" s="50" t="s">
        <v>184</v>
      </c>
      <c r="C46" s="51" t="s">
        <v>25</v>
      </c>
      <c r="D46" s="52" t="s">
        <v>9</v>
      </c>
      <c r="E46" s="51" t="s">
        <v>26</v>
      </c>
      <c r="F46" s="53">
        <v>1558</v>
      </c>
      <c r="G46" s="53">
        <v>200</v>
      </c>
      <c r="H46" s="49">
        <v>2006</v>
      </c>
      <c r="I46" s="49">
        <v>1000</v>
      </c>
      <c r="J46" s="57" t="s">
        <v>185</v>
      </c>
      <c r="K46" s="49" t="s">
        <v>186</v>
      </c>
      <c r="L46" s="52" t="s">
        <v>10</v>
      </c>
    </row>
    <row r="47" spans="1:12" s="7" customFormat="1" ht="31.5" x14ac:dyDescent="0.25">
      <c r="A47" s="49">
        <v>44</v>
      </c>
      <c r="B47" s="50" t="s">
        <v>193</v>
      </c>
      <c r="C47" s="51" t="s">
        <v>25</v>
      </c>
      <c r="D47" s="52" t="s">
        <v>9</v>
      </c>
      <c r="E47" s="51" t="s">
        <v>26</v>
      </c>
      <c r="F47" s="53">
        <v>2415</v>
      </c>
      <c r="G47" s="53">
        <v>200</v>
      </c>
      <c r="H47" s="49">
        <v>2005</v>
      </c>
      <c r="I47" s="53">
        <v>1000</v>
      </c>
      <c r="J47" s="57" t="s">
        <v>194</v>
      </c>
      <c r="K47" s="49" t="s">
        <v>195</v>
      </c>
      <c r="L47" s="52" t="s">
        <v>173</v>
      </c>
    </row>
    <row r="48" spans="1:12" s="7" customFormat="1" ht="31.5" x14ac:dyDescent="0.25">
      <c r="A48" s="49">
        <v>45</v>
      </c>
      <c r="B48" s="50" t="s">
        <v>196</v>
      </c>
      <c r="C48" s="51" t="s">
        <v>25</v>
      </c>
      <c r="D48" s="52" t="s">
        <v>9</v>
      </c>
      <c r="E48" s="51" t="s">
        <v>62</v>
      </c>
      <c r="F48" s="53">
        <v>1729</v>
      </c>
      <c r="G48" s="53">
        <v>200</v>
      </c>
      <c r="H48" s="49">
        <v>2002</v>
      </c>
      <c r="I48" s="49">
        <v>200</v>
      </c>
      <c r="J48" s="51" t="s">
        <v>197</v>
      </c>
      <c r="K48" s="49" t="s">
        <v>198</v>
      </c>
      <c r="L48" s="52" t="s">
        <v>173</v>
      </c>
    </row>
    <row r="49" spans="1:12" s="7" customFormat="1" ht="31.5" x14ac:dyDescent="0.25">
      <c r="A49" s="49">
        <v>46</v>
      </c>
      <c r="B49" s="50" t="s">
        <v>199</v>
      </c>
      <c r="C49" s="51" t="s">
        <v>25</v>
      </c>
      <c r="D49" s="52" t="s">
        <v>9</v>
      </c>
      <c r="E49" s="51" t="s">
        <v>62</v>
      </c>
      <c r="F49" s="53">
        <v>655</v>
      </c>
      <c r="G49" s="53">
        <v>200</v>
      </c>
      <c r="H49" s="49">
        <v>2009</v>
      </c>
      <c r="I49" s="49">
        <v>200</v>
      </c>
      <c r="J49" s="51" t="s">
        <v>200</v>
      </c>
      <c r="K49" s="49" t="s">
        <v>201</v>
      </c>
      <c r="L49" s="52" t="s">
        <v>164</v>
      </c>
    </row>
    <row r="50" spans="1:12" s="7" customFormat="1" ht="31.5" x14ac:dyDescent="0.25">
      <c r="A50" s="49">
        <v>47</v>
      </c>
      <c r="B50" s="50" t="s">
        <v>202</v>
      </c>
      <c r="C50" s="51" t="s">
        <v>25</v>
      </c>
      <c r="D50" s="52" t="s">
        <v>9</v>
      </c>
      <c r="E50" s="51" t="s">
        <v>62</v>
      </c>
      <c r="F50" s="53">
        <v>1389</v>
      </c>
      <c r="G50" s="53">
        <v>200</v>
      </c>
      <c r="H50" s="54">
        <v>2004</v>
      </c>
      <c r="I50" s="49">
        <v>200</v>
      </c>
      <c r="J50" s="51" t="s">
        <v>203</v>
      </c>
      <c r="K50" s="49" t="s">
        <v>204</v>
      </c>
      <c r="L50" s="52" t="s">
        <v>12</v>
      </c>
    </row>
    <row r="51" spans="1:12" s="7" customFormat="1" ht="31.5" x14ac:dyDescent="0.25">
      <c r="A51" s="49">
        <v>48</v>
      </c>
      <c r="B51" s="50" t="s">
        <v>205</v>
      </c>
      <c r="C51" s="51" t="s">
        <v>25</v>
      </c>
      <c r="D51" s="52" t="s">
        <v>9</v>
      </c>
      <c r="E51" s="51" t="s">
        <v>26</v>
      </c>
      <c r="F51" s="53">
        <v>3386</v>
      </c>
      <c r="G51" s="53">
        <v>400</v>
      </c>
      <c r="H51" s="49" t="s">
        <v>166</v>
      </c>
      <c r="I51" s="49">
        <v>1000</v>
      </c>
      <c r="J51" s="55" t="s">
        <v>104</v>
      </c>
      <c r="K51" s="49" t="s">
        <v>206</v>
      </c>
      <c r="L51" s="52" t="s">
        <v>173</v>
      </c>
    </row>
    <row r="52" spans="1:12" s="7" customFormat="1" ht="31.5" x14ac:dyDescent="0.25">
      <c r="A52" s="49">
        <v>49</v>
      </c>
      <c r="B52" s="50" t="s">
        <v>207</v>
      </c>
      <c r="C52" s="51" t="s">
        <v>25</v>
      </c>
      <c r="D52" s="52" t="s">
        <v>9</v>
      </c>
      <c r="E52" s="51" t="s">
        <v>40</v>
      </c>
      <c r="F52" s="53">
        <v>5008</v>
      </c>
      <c r="G52" s="53">
        <v>500</v>
      </c>
      <c r="H52" s="49">
        <v>2009</v>
      </c>
      <c r="I52" s="53">
        <v>5000</v>
      </c>
      <c r="J52" s="57" t="s">
        <v>208</v>
      </c>
      <c r="K52" s="49" t="s">
        <v>209</v>
      </c>
      <c r="L52" s="52" t="s">
        <v>173</v>
      </c>
    </row>
    <row r="53" spans="1:12" s="7" customFormat="1" ht="31.5" x14ac:dyDescent="0.25">
      <c r="A53" s="49">
        <v>50</v>
      </c>
      <c r="B53" s="65" t="s">
        <v>210</v>
      </c>
      <c r="C53" s="66" t="s">
        <v>25</v>
      </c>
      <c r="D53" s="66" t="s">
        <v>9</v>
      </c>
      <c r="E53" s="66" t="s">
        <v>62</v>
      </c>
      <c r="F53" s="67">
        <v>426</v>
      </c>
      <c r="G53" s="67">
        <v>400</v>
      </c>
      <c r="H53" s="68">
        <v>2004</v>
      </c>
      <c r="I53" s="68">
        <v>400</v>
      </c>
      <c r="J53" s="66" t="s">
        <v>211</v>
      </c>
      <c r="K53" s="68" t="s">
        <v>212</v>
      </c>
      <c r="L53" s="68" t="s">
        <v>179</v>
      </c>
    </row>
    <row r="54" spans="1:12" s="7" customFormat="1" ht="31.5" x14ac:dyDescent="0.25">
      <c r="A54" s="49">
        <v>51</v>
      </c>
      <c r="B54" s="50" t="s">
        <v>213</v>
      </c>
      <c r="C54" s="51" t="s">
        <v>25</v>
      </c>
      <c r="D54" s="52" t="s">
        <v>9</v>
      </c>
      <c r="E54" s="51" t="s">
        <v>40</v>
      </c>
      <c r="F54" s="53">
        <v>5125</v>
      </c>
      <c r="G54" s="53">
        <v>700</v>
      </c>
      <c r="H54" s="49" t="s">
        <v>214</v>
      </c>
      <c r="I54" s="53">
        <v>5000</v>
      </c>
      <c r="J54" s="57" t="s">
        <v>215</v>
      </c>
      <c r="K54" s="49" t="s">
        <v>216</v>
      </c>
      <c r="L54" s="68" t="s">
        <v>179</v>
      </c>
    </row>
    <row r="55" spans="1:12" s="7" customFormat="1" ht="31.5" x14ac:dyDescent="0.25">
      <c r="A55" s="49">
        <v>52</v>
      </c>
      <c r="B55" s="50" t="s">
        <v>217</v>
      </c>
      <c r="C55" s="51" t="s">
        <v>25</v>
      </c>
      <c r="D55" s="52" t="s">
        <v>9</v>
      </c>
      <c r="E55" s="51" t="s">
        <v>40</v>
      </c>
      <c r="F55" s="53">
        <v>4216</v>
      </c>
      <c r="G55" s="53">
        <v>500</v>
      </c>
      <c r="H55" s="49">
        <v>2005</v>
      </c>
      <c r="I55" s="53">
        <v>1000</v>
      </c>
      <c r="J55" s="57" t="s">
        <v>188</v>
      </c>
      <c r="K55" s="49" t="s">
        <v>218</v>
      </c>
      <c r="L55" s="68" t="s">
        <v>179</v>
      </c>
    </row>
    <row r="56" spans="1:12" s="7" customFormat="1" ht="94.5" x14ac:dyDescent="0.25">
      <c r="A56" s="49">
        <v>53</v>
      </c>
      <c r="B56" s="50" t="s">
        <v>219</v>
      </c>
      <c r="C56" s="51" t="s">
        <v>25</v>
      </c>
      <c r="D56" s="52" t="s">
        <v>9</v>
      </c>
      <c r="E56" s="51" t="s">
        <v>40</v>
      </c>
      <c r="F56" s="53">
        <v>6097</v>
      </c>
      <c r="G56" s="53">
        <v>200</v>
      </c>
      <c r="H56" s="49">
        <v>2014</v>
      </c>
      <c r="I56" s="53">
        <v>5000</v>
      </c>
      <c r="J56" s="57" t="s">
        <v>220</v>
      </c>
      <c r="K56" s="49" t="s">
        <v>221</v>
      </c>
      <c r="L56" s="68" t="s">
        <v>179</v>
      </c>
    </row>
    <row r="57" spans="1:12" s="7" customFormat="1" ht="47.25" x14ac:dyDescent="0.25">
      <c r="A57" s="49">
        <v>54</v>
      </c>
      <c r="B57" s="50" t="s">
        <v>277</v>
      </c>
      <c r="C57" s="51" t="s">
        <v>123</v>
      </c>
      <c r="D57" s="52" t="s">
        <v>9</v>
      </c>
      <c r="E57" s="51" t="s">
        <v>40</v>
      </c>
      <c r="F57" s="53">
        <v>5500</v>
      </c>
      <c r="G57" s="53">
        <v>200</v>
      </c>
      <c r="H57" s="49">
        <v>2010</v>
      </c>
      <c r="I57" s="53">
        <v>5000</v>
      </c>
      <c r="J57" s="57" t="s">
        <v>222</v>
      </c>
      <c r="K57" s="49" t="s">
        <v>223</v>
      </c>
      <c r="L57" s="52" t="s">
        <v>179</v>
      </c>
    </row>
    <row r="58" spans="1:12" s="7" customFormat="1" ht="31.5" x14ac:dyDescent="0.25">
      <c r="A58" s="49">
        <v>55</v>
      </c>
      <c r="B58" s="50" t="s">
        <v>227</v>
      </c>
      <c r="C58" s="51" t="s">
        <v>25</v>
      </c>
      <c r="D58" s="52" t="s">
        <v>9</v>
      </c>
      <c r="E58" s="51" t="s">
        <v>62</v>
      </c>
      <c r="F58" s="53">
        <v>3160</v>
      </c>
      <c r="G58" s="53">
        <v>200</v>
      </c>
      <c r="H58" s="49">
        <v>2000</v>
      </c>
      <c r="I58" s="49">
        <v>200</v>
      </c>
      <c r="J58" s="55" t="s">
        <v>228</v>
      </c>
      <c r="K58" s="49" t="s">
        <v>229</v>
      </c>
      <c r="L58" s="52" t="s">
        <v>173</v>
      </c>
    </row>
    <row r="59" spans="1:12" s="7" customFormat="1" ht="31.5" x14ac:dyDescent="0.25">
      <c r="A59" s="49">
        <v>56</v>
      </c>
      <c r="B59" s="50" t="s">
        <v>230</v>
      </c>
      <c r="C59" s="51" t="s">
        <v>25</v>
      </c>
      <c r="D59" s="52" t="s">
        <v>9</v>
      </c>
      <c r="E59" s="51" t="s">
        <v>62</v>
      </c>
      <c r="F59" s="53">
        <v>1955</v>
      </c>
      <c r="G59" s="53">
        <v>200</v>
      </c>
      <c r="H59" s="49">
        <v>2001</v>
      </c>
      <c r="I59" s="49">
        <v>200</v>
      </c>
      <c r="J59" s="51" t="s">
        <v>231</v>
      </c>
      <c r="K59" s="49" t="s">
        <v>232</v>
      </c>
      <c r="L59" s="52" t="s">
        <v>173</v>
      </c>
    </row>
    <row r="60" spans="1:12" s="7" customFormat="1" ht="31.5" x14ac:dyDescent="0.25">
      <c r="A60" s="49">
        <v>57</v>
      </c>
      <c r="B60" s="50" t="s">
        <v>236</v>
      </c>
      <c r="C60" s="51" t="s">
        <v>25</v>
      </c>
      <c r="D60" s="52" t="s">
        <v>11</v>
      </c>
      <c r="E60" s="51" t="s">
        <v>40</v>
      </c>
      <c r="F60" s="53">
        <v>7471</v>
      </c>
      <c r="G60" s="53">
        <v>1000</v>
      </c>
      <c r="H60" s="54">
        <v>2010</v>
      </c>
      <c r="I60" s="53">
        <v>4000</v>
      </c>
      <c r="J60" s="55" t="s">
        <v>237</v>
      </c>
      <c r="K60" s="49" t="s">
        <v>238</v>
      </c>
      <c r="L60" s="52" t="s">
        <v>239</v>
      </c>
    </row>
    <row r="61" spans="1:12" s="7" customFormat="1" ht="31.5" x14ac:dyDescent="0.25">
      <c r="A61" s="49">
        <v>58</v>
      </c>
      <c r="B61" s="50" t="s">
        <v>240</v>
      </c>
      <c r="C61" s="51" t="s">
        <v>25</v>
      </c>
      <c r="D61" s="52" t="s">
        <v>11</v>
      </c>
      <c r="E61" s="51" t="s">
        <v>40</v>
      </c>
      <c r="F61" s="53">
        <v>7281</v>
      </c>
      <c r="G61" s="53">
        <v>200</v>
      </c>
      <c r="H61" s="54">
        <v>2010</v>
      </c>
      <c r="I61" s="53">
        <v>6000</v>
      </c>
      <c r="J61" s="55" t="s">
        <v>241</v>
      </c>
      <c r="K61" s="49" t="s">
        <v>242</v>
      </c>
      <c r="L61" s="52" t="s">
        <v>243</v>
      </c>
    </row>
    <row r="62" spans="1:12" s="7" customFormat="1" ht="31.5" x14ac:dyDescent="0.25">
      <c r="A62" s="49">
        <v>59</v>
      </c>
      <c r="B62" s="50" t="s">
        <v>244</v>
      </c>
      <c r="C62" s="51" t="s">
        <v>25</v>
      </c>
      <c r="D62" s="52" t="s">
        <v>11</v>
      </c>
      <c r="E62" s="51" t="s">
        <v>40</v>
      </c>
      <c r="F62" s="53">
        <v>6739</v>
      </c>
      <c r="G62" s="53">
        <v>200</v>
      </c>
      <c r="H62" s="54">
        <v>2008</v>
      </c>
      <c r="I62" s="53">
        <v>5000</v>
      </c>
      <c r="J62" s="55" t="s">
        <v>245</v>
      </c>
      <c r="K62" s="49" t="s">
        <v>246</v>
      </c>
      <c r="L62" s="52" t="s">
        <v>247</v>
      </c>
    </row>
    <row r="63" spans="1:12" s="7" customFormat="1" ht="47.25" x14ac:dyDescent="0.25">
      <c r="A63" s="49">
        <v>60</v>
      </c>
      <c r="B63" s="50" t="s">
        <v>248</v>
      </c>
      <c r="C63" s="51" t="s">
        <v>25</v>
      </c>
      <c r="D63" s="52" t="s">
        <v>11</v>
      </c>
      <c r="E63" s="51" t="s">
        <v>40</v>
      </c>
      <c r="F63" s="53">
        <v>11504</v>
      </c>
      <c r="G63" s="53">
        <v>6000</v>
      </c>
      <c r="H63" s="54">
        <v>2015</v>
      </c>
      <c r="I63" s="53">
        <v>6000</v>
      </c>
      <c r="J63" s="55" t="s">
        <v>249</v>
      </c>
      <c r="K63" s="49" t="s">
        <v>250</v>
      </c>
      <c r="L63" s="52" t="s">
        <v>239</v>
      </c>
    </row>
    <row r="64" spans="1:12" s="7" customFormat="1" ht="47.25" x14ac:dyDescent="0.25">
      <c r="A64" s="49">
        <v>61</v>
      </c>
      <c r="B64" s="50" t="s">
        <v>251</v>
      </c>
      <c r="C64" s="51" t="s">
        <v>25</v>
      </c>
      <c r="D64" s="52" t="s">
        <v>11</v>
      </c>
      <c r="E64" s="51" t="s">
        <v>26</v>
      </c>
      <c r="F64" s="53">
        <v>1874</v>
      </c>
      <c r="G64" s="53">
        <v>200</v>
      </c>
      <c r="H64" s="54">
        <v>2012</v>
      </c>
      <c r="I64" s="49">
        <v>1000</v>
      </c>
      <c r="J64" s="55" t="s">
        <v>252</v>
      </c>
      <c r="K64" s="49" t="s">
        <v>253</v>
      </c>
      <c r="L64" s="52" t="s">
        <v>254</v>
      </c>
    </row>
    <row r="65" spans="1:14" s="7" customFormat="1" ht="31.5" x14ac:dyDescent="0.25">
      <c r="A65" s="49">
        <v>62</v>
      </c>
      <c r="B65" s="50" t="s">
        <v>255</v>
      </c>
      <c r="C65" s="51" t="s">
        <v>25</v>
      </c>
      <c r="D65" s="52" t="s">
        <v>11</v>
      </c>
      <c r="E65" s="51" t="s">
        <v>62</v>
      </c>
      <c r="F65" s="53">
        <v>1309</v>
      </c>
      <c r="G65" s="53">
        <v>400</v>
      </c>
      <c r="H65" s="49" t="s">
        <v>256</v>
      </c>
      <c r="I65" s="49">
        <v>400</v>
      </c>
      <c r="J65" s="51" t="s">
        <v>257</v>
      </c>
      <c r="K65" s="49" t="s">
        <v>258</v>
      </c>
      <c r="L65" s="52" t="s">
        <v>247</v>
      </c>
    </row>
    <row r="66" spans="1:14" s="1" customFormat="1" ht="31.5" x14ac:dyDescent="0.3">
      <c r="A66" s="49">
        <v>63</v>
      </c>
      <c r="B66" s="50" t="s">
        <v>259</v>
      </c>
      <c r="C66" s="51" t="s">
        <v>25</v>
      </c>
      <c r="D66" s="52" t="s">
        <v>11</v>
      </c>
      <c r="E66" s="51" t="s">
        <v>26</v>
      </c>
      <c r="F66" s="53">
        <v>1140</v>
      </c>
      <c r="G66" s="53">
        <v>500</v>
      </c>
      <c r="H66" s="54">
        <v>2013</v>
      </c>
      <c r="I66" s="49">
        <v>500</v>
      </c>
      <c r="J66" s="55" t="s">
        <v>260</v>
      </c>
      <c r="K66" s="49" t="s">
        <v>261</v>
      </c>
      <c r="L66" s="52" t="s">
        <v>247</v>
      </c>
    </row>
    <row r="67" spans="1:14" s="7" customFormat="1" ht="47.25" x14ac:dyDescent="0.25">
      <c r="A67" s="49">
        <v>64</v>
      </c>
      <c r="B67" s="50" t="s">
        <v>262</v>
      </c>
      <c r="C67" s="51" t="s">
        <v>25</v>
      </c>
      <c r="D67" s="52" t="s">
        <v>11</v>
      </c>
      <c r="E67" s="51" t="s">
        <v>40</v>
      </c>
      <c r="F67" s="53">
        <v>6927</v>
      </c>
      <c r="G67" s="53">
        <v>5000</v>
      </c>
      <c r="H67" s="54">
        <v>2015</v>
      </c>
      <c r="I67" s="53">
        <v>5000</v>
      </c>
      <c r="J67" s="55" t="s">
        <v>263</v>
      </c>
      <c r="K67" s="49" t="s">
        <v>264</v>
      </c>
      <c r="L67" s="52" t="s">
        <v>239</v>
      </c>
    </row>
    <row r="68" spans="1:14" s="7" customFormat="1" ht="31.5" x14ac:dyDescent="0.25">
      <c r="A68" s="49">
        <v>65</v>
      </c>
      <c r="B68" s="50" t="s">
        <v>224</v>
      </c>
      <c r="C68" s="51" t="s">
        <v>123</v>
      </c>
      <c r="D68" s="52" t="s">
        <v>9</v>
      </c>
      <c r="E68" s="51" t="s">
        <v>62</v>
      </c>
      <c r="F68" s="53">
        <v>200</v>
      </c>
      <c r="G68" s="53">
        <v>200</v>
      </c>
      <c r="H68" s="54">
        <v>2007</v>
      </c>
      <c r="I68" s="49">
        <v>200</v>
      </c>
      <c r="J68" s="55" t="s">
        <v>225</v>
      </c>
      <c r="K68" s="49" t="s">
        <v>226</v>
      </c>
      <c r="L68" s="52" t="s">
        <v>173</v>
      </c>
    </row>
    <row r="69" spans="1:14" s="7" customFormat="1" ht="31.5" x14ac:dyDescent="0.25">
      <c r="A69" s="49">
        <v>66</v>
      </c>
      <c r="B69" s="50" t="s">
        <v>177</v>
      </c>
      <c r="C69" s="51" t="s">
        <v>123</v>
      </c>
      <c r="D69" s="52" t="s">
        <v>9</v>
      </c>
      <c r="E69" s="51" t="s">
        <v>62</v>
      </c>
      <c r="F69" s="53">
        <v>200</v>
      </c>
      <c r="G69" s="53">
        <v>200</v>
      </c>
      <c r="H69" s="49">
        <v>2003</v>
      </c>
      <c r="I69" s="53">
        <v>200</v>
      </c>
      <c r="J69" s="51" t="s">
        <v>178</v>
      </c>
      <c r="K69" s="49"/>
      <c r="L69" s="52" t="s">
        <v>179</v>
      </c>
    </row>
    <row r="70" spans="1:14" s="7" customFormat="1" ht="15.75" x14ac:dyDescent="0.25">
      <c r="A70" s="49">
        <v>67</v>
      </c>
      <c r="B70" s="50" t="s">
        <v>147</v>
      </c>
      <c r="C70" s="51" t="s">
        <v>123</v>
      </c>
      <c r="D70" s="52" t="s">
        <v>8</v>
      </c>
      <c r="E70" s="51" t="s">
        <v>40</v>
      </c>
      <c r="F70" s="53">
        <v>5200</v>
      </c>
      <c r="G70" s="53">
        <v>5000</v>
      </c>
      <c r="H70" s="49">
        <v>2010</v>
      </c>
      <c r="I70" s="53">
        <v>5000</v>
      </c>
      <c r="J70" s="55" t="s">
        <v>148</v>
      </c>
      <c r="K70" s="49" t="s">
        <v>149</v>
      </c>
      <c r="L70" s="52" t="s">
        <v>150</v>
      </c>
    </row>
    <row r="71" spans="1:14" s="7" customFormat="1" ht="47.25" x14ac:dyDescent="0.25">
      <c r="A71" s="49">
        <v>68</v>
      </c>
      <c r="B71" s="50" t="s">
        <v>122</v>
      </c>
      <c r="C71" s="51" t="s">
        <v>123</v>
      </c>
      <c r="D71" s="52" t="s">
        <v>8</v>
      </c>
      <c r="E71" s="51" t="s">
        <v>40</v>
      </c>
      <c r="F71" s="53">
        <v>3101</v>
      </c>
      <c r="G71" s="53">
        <v>1500</v>
      </c>
      <c r="H71" s="49">
        <v>2011</v>
      </c>
      <c r="I71" s="53">
        <v>3000</v>
      </c>
      <c r="J71" s="55" t="s">
        <v>124</v>
      </c>
      <c r="K71" s="49" t="s">
        <v>125</v>
      </c>
      <c r="L71" s="52" t="s">
        <v>126</v>
      </c>
      <c r="N71" s="7">
        <f>166-13</f>
        <v>153</v>
      </c>
    </row>
    <row r="72" spans="1:14" s="7" customFormat="1" ht="31.5" x14ac:dyDescent="0.25">
      <c r="A72" s="49">
        <v>69</v>
      </c>
      <c r="B72" s="50" t="s">
        <v>190</v>
      </c>
      <c r="C72" s="51" t="s">
        <v>123</v>
      </c>
      <c r="D72" s="52" t="s">
        <v>9</v>
      </c>
      <c r="E72" s="51" t="s">
        <v>62</v>
      </c>
      <c r="F72" s="53">
        <v>554</v>
      </c>
      <c r="G72" s="53">
        <v>500</v>
      </c>
      <c r="H72" s="49">
        <v>2016</v>
      </c>
      <c r="I72" s="49">
        <v>500</v>
      </c>
      <c r="J72" s="51" t="s">
        <v>191</v>
      </c>
      <c r="K72" s="49" t="s">
        <v>192</v>
      </c>
      <c r="L72" s="52" t="s">
        <v>179</v>
      </c>
    </row>
    <row r="73" spans="1:14" s="7" customFormat="1" ht="31.5" x14ac:dyDescent="0.25">
      <c r="A73" s="49">
        <v>70</v>
      </c>
      <c r="B73" s="50" t="s">
        <v>233</v>
      </c>
      <c r="C73" s="51" t="s">
        <v>123</v>
      </c>
      <c r="D73" s="52" t="s">
        <v>9</v>
      </c>
      <c r="E73" s="51" t="s">
        <v>62</v>
      </c>
      <c r="F73" s="53">
        <v>923</v>
      </c>
      <c r="G73" s="53">
        <v>200</v>
      </c>
      <c r="H73" s="49">
        <v>2006</v>
      </c>
      <c r="I73" s="49">
        <v>200</v>
      </c>
      <c r="J73" s="57" t="s">
        <v>234</v>
      </c>
      <c r="K73" s="49" t="s">
        <v>235</v>
      </c>
      <c r="L73" s="52" t="s">
        <v>179</v>
      </c>
    </row>
    <row r="74" spans="1:14" s="7" customFormat="1" ht="31.5" x14ac:dyDescent="0.25">
      <c r="A74" s="49">
        <v>71</v>
      </c>
      <c r="B74" s="50" t="s">
        <v>187</v>
      </c>
      <c r="C74" s="51" t="s">
        <v>123</v>
      </c>
      <c r="D74" s="52" t="s">
        <v>9</v>
      </c>
      <c r="E74" s="51" t="s">
        <v>26</v>
      </c>
      <c r="F74" s="53">
        <v>1728</v>
      </c>
      <c r="G74" s="53">
        <v>200</v>
      </c>
      <c r="H74" s="49">
        <v>2007</v>
      </c>
      <c r="I74" s="53">
        <v>1000</v>
      </c>
      <c r="J74" s="57" t="s">
        <v>188</v>
      </c>
      <c r="K74" s="49" t="s">
        <v>189</v>
      </c>
      <c r="L74" s="52" t="s">
        <v>10</v>
      </c>
    </row>
    <row r="75" spans="1:14" s="11" customFormat="1" ht="28.9" customHeight="1" x14ac:dyDescent="0.25">
      <c r="A75" s="69" t="s">
        <v>279</v>
      </c>
      <c r="B75" s="70" t="s">
        <v>537</v>
      </c>
      <c r="C75" s="62"/>
      <c r="D75" s="71"/>
      <c r="E75" s="62"/>
      <c r="F75" s="63">
        <f>SUM(F76:F148)</f>
        <v>335852</v>
      </c>
      <c r="G75" s="63">
        <f t="shared" ref="G75:H75" si="0">SUM(G76:G148)</f>
        <v>0</v>
      </c>
      <c r="H75" s="72">
        <f t="shared" si="0"/>
        <v>0</v>
      </c>
      <c r="I75" s="72">
        <f>SUM(I76:I148)</f>
        <v>216598</v>
      </c>
      <c r="J75" s="73"/>
      <c r="K75" s="74" t="e">
        <f>#REF!+#REF!</f>
        <v>#REF!</v>
      </c>
      <c r="L75" s="71"/>
    </row>
    <row r="76" spans="1:14" ht="41.45" customHeight="1" x14ac:dyDescent="0.25">
      <c r="A76" s="49">
        <v>1</v>
      </c>
      <c r="B76" s="75" t="s">
        <v>280</v>
      </c>
      <c r="C76" s="80" t="s">
        <v>353</v>
      </c>
      <c r="D76" s="75" t="s">
        <v>357</v>
      </c>
      <c r="E76" s="51"/>
      <c r="F76" s="30">
        <f>3121+1976</f>
        <v>5097</v>
      </c>
      <c r="G76" s="53"/>
      <c r="H76" s="49"/>
      <c r="I76" s="53">
        <v>2000</v>
      </c>
      <c r="J76" s="54" t="s">
        <v>402</v>
      </c>
      <c r="K76" s="76" t="s">
        <v>485</v>
      </c>
      <c r="L76" s="77" t="s">
        <v>498</v>
      </c>
    </row>
    <row r="77" spans="1:14" ht="63" x14ac:dyDescent="0.25">
      <c r="A77" s="49">
        <v>2</v>
      </c>
      <c r="B77" s="75" t="s">
        <v>281</v>
      </c>
      <c r="C77" s="80"/>
      <c r="D77" s="75" t="s">
        <v>357</v>
      </c>
      <c r="E77" s="51"/>
      <c r="F77" s="30">
        <f>3500+1200+2387+2342+59</f>
        <v>9488</v>
      </c>
      <c r="G77" s="53"/>
      <c r="H77" s="49"/>
      <c r="I77" s="53">
        <v>3500</v>
      </c>
      <c r="J77" s="54" t="s">
        <v>403</v>
      </c>
      <c r="K77" s="76" t="s">
        <v>486</v>
      </c>
      <c r="L77" s="75" t="s">
        <v>499</v>
      </c>
    </row>
    <row r="78" spans="1:14" ht="78.75" x14ac:dyDescent="0.25">
      <c r="A78" s="49">
        <v>3</v>
      </c>
      <c r="B78" s="75" t="s">
        <v>282</v>
      </c>
      <c r="C78" s="80"/>
      <c r="D78" s="75" t="s">
        <v>358</v>
      </c>
      <c r="E78" s="51"/>
      <c r="F78" s="30">
        <f>3160+16</f>
        <v>3176</v>
      </c>
      <c r="G78" s="53"/>
      <c r="H78" s="49"/>
      <c r="I78" s="53"/>
      <c r="J78" s="54" t="s">
        <v>404</v>
      </c>
      <c r="K78" s="61" t="s">
        <v>487</v>
      </c>
      <c r="L78" s="75" t="s">
        <v>500</v>
      </c>
    </row>
    <row r="79" spans="1:14" ht="63" x14ac:dyDescent="0.25">
      <c r="A79" s="49">
        <v>4</v>
      </c>
      <c r="B79" s="75" t="s">
        <v>283</v>
      </c>
      <c r="C79" s="80"/>
      <c r="D79" s="75" t="s">
        <v>359</v>
      </c>
      <c r="E79" s="51"/>
      <c r="F79" s="30">
        <f>1890+15</f>
        <v>1905</v>
      </c>
      <c r="G79" s="53"/>
      <c r="H79" s="49"/>
      <c r="I79" s="53">
        <v>1200</v>
      </c>
      <c r="J79" s="54" t="s">
        <v>405</v>
      </c>
      <c r="K79" s="61" t="s">
        <v>443</v>
      </c>
      <c r="L79" s="75" t="s">
        <v>501</v>
      </c>
    </row>
    <row r="80" spans="1:14" ht="47.25" x14ac:dyDescent="0.25">
      <c r="A80" s="49">
        <v>5</v>
      </c>
      <c r="B80" s="75" t="s">
        <v>284</v>
      </c>
      <c r="C80" s="80"/>
      <c r="D80" s="75" t="s">
        <v>360</v>
      </c>
      <c r="E80" s="51"/>
      <c r="F80" s="30">
        <f>1705+1930+390</f>
        <v>4025</v>
      </c>
      <c r="G80" s="53"/>
      <c r="H80" s="49"/>
      <c r="I80" s="53">
        <v>1000</v>
      </c>
      <c r="J80" s="54" t="s">
        <v>403</v>
      </c>
      <c r="K80" s="76" t="s">
        <v>444</v>
      </c>
      <c r="L80" s="75" t="s">
        <v>502</v>
      </c>
    </row>
    <row r="81" spans="1:12" ht="78.75" x14ac:dyDescent="0.25">
      <c r="A81" s="49">
        <v>6</v>
      </c>
      <c r="B81" s="75" t="s">
        <v>285</v>
      </c>
      <c r="C81" s="80"/>
      <c r="D81" s="75" t="s">
        <v>360</v>
      </c>
      <c r="E81" s="51"/>
      <c r="F81" s="30"/>
      <c r="G81" s="53"/>
      <c r="H81" s="49"/>
      <c r="I81" s="53"/>
      <c r="J81" s="54" t="s">
        <v>403</v>
      </c>
      <c r="K81" s="61" t="s">
        <v>476</v>
      </c>
      <c r="L81" s="75" t="s">
        <v>503</v>
      </c>
    </row>
    <row r="82" spans="1:12" ht="47.25" x14ac:dyDescent="0.25">
      <c r="A82" s="49">
        <v>7</v>
      </c>
      <c r="B82" s="75" t="s">
        <v>286</v>
      </c>
      <c r="C82" s="80"/>
      <c r="D82" s="75" t="s">
        <v>359</v>
      </c>
      <c r="E82" s="51"/>
      <c r="F82" s="30">
        <f>3123+11</f>
        <v>3134</v>
      </c>
      <c r="G82" s="53"/>
      <c r="H82" s="49"/>
      <c r="I82" s="53">
        <v>1800</v>
      </c>
      <c r="J82" s="54" t="s">
        <v>402</v>
      </c>
      <c r="K82" s="61" t="s">
        <v>488</v>
      </c>
      <c r="L82" s="75" t="s">
        <v>502</v>
      </c>
    </row>
    <row r="83" spans="1:12" ht="94.5" x14ac:dyDescent="0.25">
      <c r="A83" s="49">
        <v>8</v>
      </c>
      <c r="B83" s="75" t="s">
        <v>287</v>
      </c>
      <c r="C83" s="80"/>
      <c r="D83" s="75" t="s">
        <v>361</v>
      </c>
      <c r="E83" s="51"/>
      <c r="F83" s="30">
        <f>2677+12</f>
        <v>2689</v>
      </c>
      <c r="G83" s="53"/>
      <c r="H83" s="49"/>
      <c r="I83" s="53">
        <v>600</v>
      </c>
      <c r="J83" s="54" t="s">
        <v>406</v>
      </c>
      <c r="K83" s="61" t="s">
        <v>489</v>
      </c>
      <c r="L83" s="75" t="s">
        <v>504</v>
      </c>
    </row>
    <row r="84" spans="1:12" ht="63" x14ac:dyDescent="0.25">
      <c r="A84" s="49">
        <v>9</v>
      </c>
      <c r="B84" s="75" t="s">
        <v>288</v>
      </c>
      <c r="C84" s="80"/>
      <c r="D84" s="75" t="s">
        <v>362</v>
      </c>
      <c r="E84" s="51"/>
      <c r="F84" s="30">
        <f>2850+21</f>
        <v>2871</v>
      </c>
      <c r="G84" s="53"/>
      <c r="H84" s="49"/>
      <c r="I84" s="53">
        <v>1500</v>
      </c>
      <c r="J84" s="54" t="s">
        <v>407</v>
      </c>
      <c r="K84" s="26" t="s">
        <v>490</v>
      </c>
      <c r="L84" s="75" t="s">
        <v>505</v>
      </c>
    </row>
    <row r="85" spans="1:12" ht="47.25" x14ac:dyDescent="0.25">
      <c r="A85" s="49">
        <v>10</v>
      </c>
      <c r="B85" s="75" t="s">
        <v>289</v>
      </c>
      <c r="C85" s="80"/>
      <c r="D85" s="75" t="s">
        <v>362</v>
      </c>
      <c r="E85" s="51"/>
      <c r="F85" s="30">
        <f>1638+80</f>
        <v>1718</v>
      </c>
      <c r="G85" s="53"/>
      <c r="H85" s="49"/>
      <c r="I85" s="53">
        <v>1000</v>
      </c>
      <c r="J85" s="54" t="s">
        <v>408</v>
      </c>
      <c r="K85" s="61" t="s">
        <v>445</v>
      </c>
      <c r="L85" s="75" t="s">
        <v>506</v>
      </c>
    </row>
    <row r="86" spans="1:12" ht="47.25" x14ac:dyDescent="0.25">
      <c r="A86" s="49">
        <v>11</v>
      </c>
      <c r="B86" s="75" t="s">
        <v>290</v>
      </c>
      <c r="C86" s="80"/>
      <c r="D86" s="75" t="s">
        <v>363</v>
      </c>
      <c r="E86" s="51"/>
      <c r="F86" s="30">
        <f>1732+11</f>
        <v>1743</v>
      </c>
      <c r="G86" s="53"/>
      <c r="H86" s="49"/>
      <c r="I86" s="53">
        <v>1850</v>
      </c>
      <c r="J86" s="54" t="s">
        <v>409</v>
      </c>
      <c r="K86" s="61" t="s">
        <v>446</v>
      </c>
      <c r="L86" s="75" t="s">
        <v>507</v>
      </c>
    </row>
    <row r="87" spans="1:12" ht="110.25" x14ac:dyDescent="0.25">
      <c r="A87" s="49">
        <v>12</v>
      </c>
      <c r="B87" s="75" t="s">
        <v>291</v>
      </c>
      <c r="C87" s="80"/>
      <c r="D87" s="75" t="s">
        <v>362</v>
      </c>
      <c r="E87" s="51"/>
      <c r="F87" s="30">
        <f>2601+11</f>
        <v>2612</v>
      </c>
      <c r="G87" s="53"/>
      <c r="H87" s="49"/>
      <c r="I87" s="53">
        <v>800</v>
      </c>
      <c r="J87" s="54" t="s">
        <v>410</v>
      </c>
      <c r="K87" s="61" t="s">
        <v>479</v>
      </c>
      <c r="L87" s="75" t="s">
        <v>508</v>
      </c>
    </row>
    <row r="88" spans="1:12" ht="63" x14ac:dyDescent="0.25">
      <c r="A88" s="49">
        <v>13</v>
      </c>
      <c r="B88" s="75" t="s">
        <v>292</v>
      </c>
      <c r="C88" s="80"/>
      <c r="D88" s="75" t="s">
        <v>364</v>
      </c>
      <c r="E88" s="51"/>
      <c r="F88" s="30">
        <f>2490+0</f>
        <v>2490</v>
      </c>
      <c r="G88" s="53"/>
      <c r="H88" s="49"/>
      <c r="I88" s="53">
        <v>1500</v>
      </c>
      <c r="J88" s="54" t="s">
        <v>411</v>
      </c>
      <c r="K88" s="61" t="s">
        <v>475</v>
      </c>
      <c r="L88" s="75" t="s">
        <v>509</v>
      </c>
    </row>
    <row r="89" spans="1:12" ht="63" x14ac:dyDescent="0.25">
      <c r="A89" s="49">
        <v>14</v>
      </c>
      <c r="B89" s="75" t="s">
        <v>293</v>
      </c>
      <c r="C89" s="80"/>
      <c r="D89" s="75" t="s">
        <v>365</v>
      </c>
      <c r="E89" s="51"/>
      <c r="F89" s="30">
        <f>4588+12</f>
        <v>4600</v>
      </c>
      <c r="G89" s="53"/>
      <c r="H89" s="49"/>
      <c r="I89" s="53">
        <v>1500</v>
      </c>
      <c r="J89" s="54" t="s">
        <v>412</v>
      </c>
      <c r="K89" s="61" t="s">
        <v>365</v>
      </c>
      <c r="L89" s="75" t="s">
        <v>510</v>
      </c>
    </row>
    <row r="90" spans="1:12" ht="63" x14ac:dyDescent="0.25">
      <c r="A90" s="49">
        <v>15</v>
      </c>
      <c r="B90" s="75" t="s">
        <v>294</v>
      </c>
      <c r="C90" s="80"/>
      <c r="D90" s="75" t="s">
        <v>366</v>
      </c>
      <c r="E90" s="51"/>
      <c r="F90" s="30">
        <f>947+8</f>
        <v>955</v>
      </c>
      <c r="G90" s="53"/>
      <c r="H90" s="49"/>
      <c r="I90" s="53">
        <v>800</v>
      </c>
      <c r="J90" s="54" t="s">
        <v>413</v>
      </c>
      <c r="K90" s="61" t="s">
        <v>447</v>
      </c>
      <c r="L90" s="75" t="s">
        <v>511</v>
      </c>
    </row>
    <row r="91" spans="1:12" ht="63" x14ac:dyDescent="0.25">
      <c r="A91" s="49">
        <v>16</v>
      </c>
      <c r="B91" s="75" t="s">
        <v>295</v>
      </c>
      <c r="C91" s="80"/>
      <c r="D91" s="75" t="s">
        <v>367</v>
      </c>
      <c r="E91" s="51"/>
      <c r="F91" s="30">
        <v>3530</v>
      </c>
      <c r="G91" s="53"/>
      <c r="H91" s="49"/>
      <c r="I91" s="53">
        <v>1200</v>
      </c>
      <c r="J91" s="54" t="s">
        <v>414</v>
      </c>
      <c r="K91" s="61" t="s">
        <v>448</v>
      </c>
      <c r="L91" s="75" t="s">
        <v>512</v>
      </c>
    </row>
    <row r="92" spans="1:12" ht="63" x14ac:dyDescent="0.25">
      <c r="A92" s="49">
        <v>17</v>
      </c>
      <c r="B92" s="75" t="s">
        <v>296</v>
      </c>
      <c r="C92" s="80"/>
      <c r="D92" s="75" t="s">
        <v>367</v>
      </c>
      <c r="E92" s="51"/>
      <c r="F92" s="30">
        <v>3175</v>
      </c>
      <c r="G92" s="53"/>
      <c r="H92" s="49"/>
      <c r="I92" s="53">
        <v>1200</v>
      </c>
      <c r="J92" s="54" t="s">
        <v>415</v>
      </c>
      <c r="K92" s="61" t="s">
        <v>474</v>
      </c>
      <c r="L92" s="75" t="s">
        <v>513</v>
      </c>
    </row>
    <row r="93" spans="1:12" ht="63" x14ac:dyDescent="0.25">
      <c r="A93" s="49">
        <v>18</v>
      </c>
      <c r="B93" s="75" t="s">
        <v>297</v>
      </c>
      <c r="C93" s="80"/>
      <c r="D93" s="75" t="s">
        <v>367</v>
      </c>
      <c r="E93" s="51"/>
      <c r="F93" s="30">
        <f>1892+6</f>
        <v>1898</v>
      </c>
      <c r="G93" s="53"/>
      <c r="H93" s="49"/>
      <c r="I93" s="53">
        <v>800</v>
      </c>
      <c r="J93" s="54" t="s">
        <v>416</v>
      </c>
      <c r="K93" s="61" t="s">
        <v>449</v>
      </c>
      <c r="L93" s="75" t="s">
        <v>514</v>
      </c>
    </row>
    <row r="94" spans="1:12" ht="63" x14ac:dyDescent="0.25">
      <c r="A94" s="49">
        <v>19</v>
      </c>
      <c r="B94" s="75" t="s">
        <v>298</v>
      </c>
      <c r="C94" s="80"/>
      <c r="D94" s="75" t="s">
        <v>368</v>
      </c>
      <c r="E94" s="51"/>
      <c r="F94" s="30">
        <f>2724+15</f>
        <v>2739</v>
      </c>
      <c r="G94" s="53"/>
      <c r="H94" s="49"/>
      <c r="I94" s="53">
        <v>1500</v>
      </c>
      <c r="J94" s="54" t="s">
        <v>417</v>
      </c>
      <c r="K94" s="61" t="s">
        <v>450</v>
      </c>
      <c r="L94" s="75" t="s">
        <v>515</v>
      </c>
    </row>
    <row r="95" spans="1:12" ht="78.75" x14ac:dyDescent="0.25">
      <c r="A95" s="49">
        <v>20</v>
      </c>
      <c r="B95" s="75" t="s">
        <v>299</v>
      </c>
      <c r="C95" s="80"/>
      <c r="D95" s="75" t="s">
        <v>369</v>
      </c>
      <c r="E95" s="51"/>
      <c r="F95" s="30">
        <f>6735+76</f>
        <v>6811</v>
      </c>
      <c r="G95" s="53"/>
      <c r="H95" s="49"/>
      <c r="I95" s="53">
        <v>4100</v>
      </c>
      <c r="J95" s="54" t="s">
        <v>418</v>
      </c>
      <c r="K95" s="61" t="s">
        <v>451</v>
      </c>
      <c r="L95" s="75" t="s">
        <v>516</v>
      </c>
    </row>
    <row r="96" spans="1:12" ht="63" x14ac:dyDescent="0.25">
      <c r="A96" s="49">
        <v>21</v>
      </c>
      <c r="B96" s="75" t="s">
        <v>300</v>
      </c>
      <c r="C96" s="80"/>
      <c r="D96" s="75" t="s">
        <v>370</v>
      </c>
      <c r="E96" s="51"/>
      <c r="F96" s="30">
        <f>5103+52</f>
        <v>5155</v>
      </c>
      <c r="G96" s="53"/>
      <c r="H96" s="49"/>
      <c r="I96" s="53">
        <v>3000</v>
      </c>
      <c r="J96" s="54" t="s">
        <v>419</v>
      </c>
      <c r="K96" s="76" t="s">
        <v>452</v>
      </c>
      <c r="L96" s="75" t="s">
        <v>517</v>
      </c>
    </row>
    <row r="97" spans="1:12" ht="94.5" x14ac:dyDescent="0.25">
      <c r="A97" s="49">
        <v>22</v>
      </c>
      <c r="B97" s="75" t="s">
        <v>301</v>
      </c>
      <c r="C97" s="80"/>
      <c r="D97" s="75" t="s">
        <v>371</v>
      </c>
      <c r="E97" s="51"/>
      <c r="F97" s="30">
        <f>755+8</f>
        <v>763</v>
      </c>
      <c r="G97" s="53"/>
      <c r="H97" s="49"/>
      <c r="I97" s="53">
        <v>500</v>
      </c>
      <c r="J97" s="54" t="s">
        <v>410</v>
      </c>
      <c r="K97" s="61" t="s">
        <v>453</v>
      </c>
      <c r="L97" s="75" t="s">
        <v>518</v>
      </c>
    </row>
    <row r="98" spans="1:12" ht="94.5" x14ac:dyDescent="0.25">
      <c r="A98" s="49">
        <v>23</v>
      </c>
      <c r="B98" s="75" t="s">
        <v>302</v>
      </c>
      <c r="C98" s="80"/>
      <c r="D98" s="75" t="s">
        <v>372</v>
      </c>
      <c r="E98" s="51"/>
      <c r="F98" s="30">
        <v>1950</v>
      </c>
      <c r="G98" s="53"/>
      <c r="H98" s="49"/>
      <c r="I98" s="53">
        <v>500</v>
      </c>
      <c r="J98" s="54" t="s">
        <v>420</v>
      </c>
      <c r="K98" s="61" t="s">
        <v>477</v>
      </c>
      <c r="L98" s="75" t="s">
        <v>518</v>
      </c>
    </row>
    <row r="99" spans="1:12" ht="94.5" x14ac:dyDescent="0.25">
      <c r="A99" s="49">
        <v>24</v>
      </c>
      <c r="B99" s="75" t="s">
        <v>303</v>
      </c>
      <c r="C99" s="80"/>
      <c r="D99" s="75" t="s">
        <v>373</v>
      </c>
      <c r="E99" s="51"/>
      <c r="F99" s="30">
        <f>976+924+11</f>
        <v>1911</v>
      </c>
      <c r="G99" s="53"/>
      <c r="H99" s="49"/>
      <c r="I99" s="53">
        <v>600</v>
      </c>
      <c r="J99" s="54" t="s">
        <v>421</v>
      </c>
      <c r="K99" s="61" t="s">
        <v>454</v>
      </c>
      <c r="L99" s="75" t="s">
        <v>518</v>
      </c>
    </row>
    <row r="100" spans="1:12" ht="94.5" x14ac:dyDescent="0.25">
      <c r="A100" s="49">
        <v>25</v>
      </c>
      <c r="B100" s="75" t="s">
        <v>304</v>
      </c>
      <c r="C100" s="80"/>
      <c r="D100" s="75" t="s">
        <v>371</v>
      </c>
      <c r="E100" s="51"/>
      <c r="F100" s="30">
        <f>2640+29</f>
        <v>2669</v>
      </c>
      <c r="G100" s="53"/>
      <c r="H100" s="49"/>
      <c r="I100" s="53">
        <v>800</v>
      </c>
      <c r="J100" s="54" t="s">
        <v>422</v>
      </c>
      <c r="K100" s="61" t="s">
        <v>453</v>
      </c>
      <c r="L100" s="75" t="s">
        <v>518</v>
      </c>
    </row>
    <row r="101" spans="1:12" ht="94.5" x14ac:dyDescent="0.25">
      <c r="A101" s="49">
        <v>26</v>
      </c>
      <c r="B101" s="75" t="s">
        <v>305</v>
      </c>
      <c r="C101" s="80"/>
      <c r="D101" s="75" t="s">
        <v>374</v>
      </c>
      <c r="E101" s="51"/>
      <c r="F101" s="30">
        <f>279+332+215+5</f>
        <v>831</v>
      </c>
      <c r="G101" s="53"/>
      <c r="H101" s="49"/>
      <c r="I101" s="53">
        <v>1000</v>
      </c>
      <c r="J101" s="54" t="s">
        <v>423</v>
      </c>
      <c r="K101" s="61" t="s">
        <v>455</v>
      </c>
      <c r="L101" s="75" t="s">
        <v>519</v>
      </c>
    </row>
    <row r="102" spans="1:12" ht="94.5" x14ac:dyDescent="0.25">
      <c r="A102" s="49">
        <v>27</v>
      </c>
      <c r="B102" s="75" t="s">
        <v>306</v>
      </c>
      <c r="C102" s="80"/>
      <c r="D102" s="75" t="s">
        <v>375</v>
      </c>
      <c r="E102" s="51"/>
      <c r="F102" s="30">
        <f>186+325+151+925+1050+16</f>
        <v>2653</v>
      </c>
      <c r="G102" s="53"/>
      <c r="H102" s="49"/>
      <c r="I102" s="53">
        <v>700</v>
      </c>
      <c r="J102" s="54" t="s">
        <v>424</v>
      </c>
      <c r="K102" s="61" t="s">
        <v>456</v>
      </c>
      <c r="L102" s="75" t="s">
        <v>518</v>
      </c>
    </row>
    <row r="103" spans="1:12" ht="94.5" x14ac:dyDescent="0.25">
      <c r="A103" s="49">
        <v>28</v>
      </c>
      <c r="B103" s="75" t="s">
        <v>307</v>
      </c>
      <c r="C103" s="80"/>
      <c r="D103" s="75" t="s">
        <v>375</v>
      </c>
      <c r="E103" s="51"/>
      <c r="F103" s="30">
        <f>2989+10</f>
        <v>2999</v>
      </c>
      <c r="G103" s="53"/>
      <c r="H103" s="49"/>
      <c r="I103" s="53">
        <v>1500</v>
      </c>
      <c r="J103" s="54" t="s">
        <v>403</v>
      </c>
      <c r="K103" s="61" t="s">
        <v>456</v>
      </c>
      <c r="L103" s="75" t="s">
        <v>518</v>
      </c>
    </row>
    <row r="104" spans="1:12" ht="63" x14ac:dyDescent="0.25">
      <c r="A104" s="49">
        <v>29</v>
      </c>
      <c r="B104" s="75" t="s">
        <v>308</v>
      </c>
      <c r="C104" s="80"/>
      <c r="D104" s="75" t="s">
        <v>376</v>
      </c>
      <c r="E104" s="51"/>
      <c r="F104" s="30">
        <f>496+369+329+174+183+209+243+178+177+19</f>
        <v>2377</v>
      </c>
      <c r="G104" s="53"/>
      <c r="H104" s="49"/>
      <c r="I104" s="53">
        <v>1150</v>
      </c>
      <c r="J104" s="54" t="s">
        <v>425</v>
      </c>
      <c r="K104" s="61" t="s">
        <v>457</v>
      </c>
      <c r="L104" s="75" t="s">
        <v>520</v>
      </c>
    </row>
    <row r="105" spans="1:12" ht="63" x14ac:dyDescent="0.25">
      <c r="A105" s="49">
        <v>30</v>
      </c>
      <c r="B105" s="75" t="s">
        <v>309</v>
      </c>
      <c r="C105" s="80"/>
      <c r="D105" s="75" t="s">
        <v>377</v>
      </c>
      <c r="E105" s="51"/>
      <c r="F105" s="30">
        <f>2173+10</f>
        <v>2183</v>
      </c>
      <c r="G105" s="53"/>
      <c r="H105" s="49"/>
      <c r="I105" s="53">
        <v>900</v>
      </c>
      <c r="J105" s="54" t="s">
        <v>426</v>
      </c>
      <c r="K105" s="61" t="s">
        <v>491</v>
      </c>
      <c r="L105" s="75" t="s">
        <v>521</v>
      </c>
    </row>
    <row r="106" spans="1:12" ht="94.5" x14ac:dyDescent="0.25">
      <c r="A106" s="49">
        <v>31</v>
      </c>
      <c r="B106" s="75" t="s">
        <v>310</v>
      </c>
      <c r="C106" s="51" t="s">
        <v>355</v>
      </c>
      <c r="D106" s="75" t="s">
        <v>378</v>
      </c>
      <c r="E106" s="51"/>
      <c r="F106" s="30">
        <f>2701+3506+2332+1575</f>
        <v>10114</v>
      </c>
      <c r="G106" s="53"/>
      <c r="H106" s="49"/>
      <c r="I106" s="53">
        <v>10000</v>
      </c>
      <c r="J106" s="54" t="s">
        <v>427</v>
      </c>
      <c r="K106" s="61" t="s">
        <v>458</v>
      </c>
      <c r="L106" s="75" t="s">
        <v>518</v>
      </c>
    </row>
    <row r="107" spans="1:12" ht="63" x14ac:dyDescent="0.25">
      <c r="A107" s="49">
        <v>32</v>
      </c>
      <c r="B107" s="75" t="s">
        <v>311</v>
      </c>
      <c r="C107" s="80" t="s">
        <v>353</v>
      </c>
      <c r="D107" s="75" t="s">
        <v>366</v>
      </c>
      <c r="E107" s="51"/>
      <c r="F107" s="30">
        <v>1112</v>
      </c>
      <c r="G107" s="53"/>
      <c r="H107" s="49"/>
      <c r="I107" s="53">
        <v>1200</v>
      </c>
      <c r="J107" s="54" t="s">
        <v>428</v>
      </c>
      <c r="K107" s="61" t="s">
        <v>398</v>
      </c>
      <c r="L107" s="75" t="s">
        <v>522</v>
      </c>
    </row>
    <row r="108" spans="1:12" ht="189" x14ac:dyDescent="0.25">
      <c r="A108" s="49">
        <v>33</v>
      </c>
      <c r="B108" s="75" t="s">
        <v>312</v>
      </c>
      <c r="C108" s="80"/>
      <c r="D108" s="75" t="s">
        <v>379</v>
      </c>
      <c r="E108" s="51"/>
      <c r="F108" s="30">
        <v>6000</v>
      </c>
      <c r="G108" s="53"/>
      <c r="H108" s="49"/>
      <c r="I108" s="53">
        <v>144</v>
      </c>
      <c r="J108" s="54" t="s">
        <v>403</v>
      </c>
      <c r="K108" s="61"/>
      <c r="L108" s="75" t="s">
        <v>523</v>
      </c>
    </row>
    <row r="109" spans="1:12" ht="189" x14ac:dyDescent="0.25">
      <c r="A109" s="49">
        <v>34</v>
      </c>
      <c r="B109" s="75" t="s">
        <v>313</v>
      </c>
      <c r="C109" s="80"/>
      <c r="D109" s="75" t="s">
        <v>380</v>
      </c>
      <c r="E109" s="51"/>
      <c r="F109" s="30">
        <f>1970+2180+440+19</f>
        <v>4609</v>
      </c>
      <c r="G109" s="53"/>
      <c r="H109" s="49"/>
      <c r="I109" s="53">
        <v>3500</v>
      </c>
      <c r="J109" s="54" t="s">
        <v>403</v>
      </c>
      <c r="K109" s="61" t="s">
        <v>484</v>
      </c>
      <c r="L109" s="75" t="s">
        <v>523</v>
      </c>
    </row>
    <row r="110" spans="1:12" ht="63" x14ac:dyDescent="0.25">
      <c r="A110" s="49">
        <v>35</v>
      </c>
      <c r="B110" s="75" t="s">
        <v>314</v>
      </c>
      <c r="C110" s="80"/>
      <c r="D110" s="75" t="s">
        <v>360</v>
      </c>
      <c r="E110" s="51"/>
      <c r="F110" s="30">
        <f>5649+32</f>
        <v>5681</v>
      </c>
      <c r="G110" s="53"/>
      <c r="H110" s="49"/>
      <c r="I110" s="53">
        <v>3891</v>
      </c>
      <c r="J110" s="54" t="s">
        <v>429</v>
      </c>
      <c r="K110" s="54" t="s">
        <v>360</v>
      </c>
      <c r="L110" s="75" t="s">
        <v>243</v>
      </c>
    </row>
    <row r="111" spans="1:12" ht="63" x14ac:dyDescent="0.25">
      <c r="A111" s="49">
        <v>36</v>
      </c>
      <c r="B111" s="75" t="s">
        <v>315</v>
      </c>
      <c r="C111" s="80"/>
      <c r="D111" s="75" t="s">
        <v>376</v>
      </c>
      <c r="E111" s="51"/>
      <c r="F111" s="30">
        <f>2426+15</f>
        <v>2441</v>
      </c>
      <c r="G111" s="53"/>
      <c r="H111" s="49"/>
      <c r="I111" s="53">
        <v>1100</v>
      </c>
      <c r="J111" s="54" t="s">
        <v>430</v>
      </c>
      <c r="K111" s="54" t="s">
        <v>459</v>
      </c>
      <c r="L111" s="75" t="s">
        <v>169</v>
      </c>
    </row>
    <row r="112" spans="1:12" ht="55.15" customHeight="1" x14ac:dyDescent="0.25">
      <c r="A112" s="49">
        <v>37</v>
      </c>
      <c r="B112" s="75" t="s">
        <v>316</v>
      </c>
      <c r="C112" s="80" t="s">
        <v>356</v>
      </c>
      <c r="D112" s="75" t="s">
        <v>358</v>
      </c>
      <c r="E112" s="51"/>
      <c r="F112" s="30">
        <v>4791</v>
      </c>
      <c r="G112" s="53"/>
      <c r="H112" s="49"/>
      <c r="I112" s="53">
        <v>2000</v>
      </c>
      <c r="J112" s="82" t="s">
        <v>429</v>
      </c>
      <c r="K112" s="61" t="s">
        <v>483</v>
      </c>
      <c r="L112" s="75" t="s">
        <v>524</v>
      </c>
    </row>
    <row r="113" spans="1:12" ht="63" x14ac:dyDescent="0.25">
      <c r="A113" s="49">
        <v>38</v>
      </c>
      <c r="B113" s="75" t="s">
        <v>317</v>
      </c>
      <c r="C113" s="80"/>
      <c r="D113" s="75" t="s">
        <v>382</v>
      </c>
      <c r="E113" s="51"/>
      <c r="F113" s="30">
        <v>6237</v>
      </c>
      <c r="G113" s="53"/>
      <c r="H113" s="49"/>
      <c r="I113" s="53">
        <v>4200</v>
      </c>
      <c r="J113" s="83"/>
      <c r="K113" s="61" t="s">
        <v>482</v>
      </c>
      <c r="L113" s="75" t="s">
        <v>525</v>
      </c>
    </row>
    <row r="114" spans="1:12" ht="47.25" x14ac:dyDescent="0.25">
      <c r="A114" s="49">
        <v>39</v>
      </c>
      <c r="B114" s="75" t="s">
        <v>318</v>
      </c>
      <c r="C114" s="80"/>
      <c r="D114" s="75" t="s">
        <v>383</v>
      </c>
      <c r="E114" s="51"/>
      <c r="F114" s="30">
        <v>3709</v>
      </c>
      <c r="G114" s="53"/>
      <c r="H114" s="49"/>
      <c r="I114" s="53">
        <v>3500</v>
      </c>
      <c r="J114" s="83"/>
      <c r="K114" s="61" t="s">
        <v>481</v>
      </c>
      <c r="L114" s="75" t="s">
        <v>524</v>
      </c>
    </row>
    <row r="115" spans="1:12" ht="59.65" customHeight="1" x14ac:dyDescent="0.25">
      <c r="A115" s="49">
        <v>40</v>
      </c>
      <c r="B115" s="75" t="s">
        <v>319</v>
      </c>
      <c r="C115" s="80"/>
      <c r="D115" s="75" t="s">
        <v>384</v>
      </c>
      <c r="E115" s="51"/>
      <c r="F115" s="30">
        <v>3134</v>
      </c>
      <c r="G115" s="53"/>
      <c r="H115" s="49"/>
      <c r="I115" s="53">
        <v>1718</v>
      </c>
      <c r="J115" s="83"/>
      <c r="K115" s="61" t="s">
        <v>480</v>
      </c>
      <c r="L115" s="75" t="s">
        <v>526</v>
      </c>
    </row>
    <row r="116" spans="1:12" ht="49.15" customHeight="1" x14ac:dyDescent="0.25">
      <c r="A116" s="49">
        <v>41</v>
      </c>
      <c r="B116" s="75" t="s">
        <v>320</v>
      </c>
      <c r="C116" s="80"/>
      <c r="D116" s="75" t="s">
        <v>362</v>
      </c>
      <c r="E116" s="51"/>
      <c r="F116" s="30">
        <v>3284</v>
      </c>
      <c r="G116" s="53"/>
      <c r="H116" s="49"/>
      <c r="I116" s="53">
        <v>2070</v>
      </c>
      <c r="J116" s="83"/>
      <c r="K116" s="61" t="s">
        <v>479</v>
      </c>
      <c r="L116" s="75" t="s">
        <v>527</v>
      </c>
    </row>
    <row r="117" spans="1:12" ht="47.25" x14ac:dyDescent="0.25">
      <c r="A117" s="49">
        <v>42</v>
      </c>
      <c r="B117" s="75" t="s">
        <v>321</v>
      </c>
      <c r="C117" s="80"/>
      <c r="D117" s="75" t="s">
        <v>385</v>
      </c>
      <c r="E117" s="51"/>
      <c r="F117" s="30">
        <v>3633</v>
      </c>
      <c r="G117" s="53"/>
      <c r="H117" s="49"/>
      <c r="I117" s="53">
        <v>4964</v>
      </c>
      <c r="J117" s="83"/>
      <c r="K117" s="61" t="s">
        <v>478</v>
      </c>
      <c r="L117" s="75" t="s">
        <v>525</v>
      </c>
    </row>
    <row r="118" spans="1:12" ht="62.25" customHeight="1" x14ac:dyDescent="0.25">
      <c r="A118" s="49">
        <v>43</v>
      </c>
      <c r="B118" s="75" t="s">
        <v>322</v>
      </c>
      <c r="C118" s="80"/>
      <c r="D118" s="75" t="s">
        <v>384</v>
      </c>
      <c r="E118" s="51"/>
      <c r="F118" s="30">
        <v>6071</v>
      </c>
      <c r="G118" s="53"/>
      <c r="H118" s="49"/>
      <c r="I118" s="53">
        <v>3158</v>
      </c>
      <c r="J118" s="83"/>
      <c r="K118" s="61" t="s">
        <v>460</v>
      </c>
      <c r="L118" s="75" t="s">
        <v>526</v>
      </c>
    </row>
    <row r="119" spans="1:12" ht="63" x14ac:dyDescent="0.25">
      <c r="A119" s="49">
        <v>44</v>
      </c>
      <c r="B119" s="75" t="s">
        <v>323</v>
      </c>
      <c r="C119" s="80"/>
      <c r="D119" s="75" t="s">
        <v>363</v>
      </c>
      <c r="E119" s="51"/>
      <c r="F119" s="30">
        <v>5874</v>
      </c>
      <c r="G119" s="53"/>
      <c r="H119" s="49"/>
      <c r="I119" s="53">
        <v>4507</v>
      </c>
      <c r="J119" s="83"/>
      <c r="K119" s="61" t="s">
        <v>363</v>
      </c>
      <c r="L119" s="75" t="s">
        <v>527</v>
      </c>
    </row>
    <row r="120" spans="1:12" ht="47.25" x14ac:dyDescent="0.25">
      <c r="A120" s="49">
        <v>45</v>
      </c>
      <c r="B120" s="75" t="s">
        <v>324</v>
      </c>
      <c r="C120" s="80"/>
      <c r="D120" s="75" t="s">
        <v>386</v>
      </c>
      <c r="E120" s="51"/>
      <c r="F120" s="30">
        <v>2123</v>
      </c>
      <c r="G120" s="53"/>
      <c r="H120" s="49"/>
      <c r="I120" s="53">
        <v>2000</v>
      </c>
      <c r="J120" s="83"/>
      <c r="K120" s="61" t="s">
        <v>461</v>
      </c>
      <c r="L120" s="75" t="s">
        <v>524</v>
      </c>
    </row>
    <row r="121" spans="1:12" ht="47.25" x14ac:dyDescent="0.25">
      <c r="A121" s="49">
        <v>46</v>
      </c>
      <c r="B121" s="75" t="s">
        <v>325</v>
      </c>
      <c r="C121" s="80"/>
      <c r="D121" s="75" t="s">
        <v>387</v>
      </c>
      <c r="E121" s="51"/>
      <c r="F121" s="30">
        <v>3679</v>
      </c>
      <c r="G121" s="53"/>
      <c r="H121" s="49"/>
      <c r="I121" s="53">
        <v>2300</v>
      </c>
      <c r="J121" s="83"/>
      <c r="K121" s="61" t="s">
        <v>462</v>
      </c>
      <c r="L121" s="75" t="s">
        <v>527</v>
      </c>
    </row>
    <row r="122" spans="1:12" ht="47.25" x14ac:dyDescent="0.25">
      <c r="A122" s="49">
        <v>47</v>
      </c>
      <c r="B122" s="75" t="s">
        <v>326</v>
      </c>
      <c r="C122" s="80"/>
      <c r="D122" s="75" t="s">
        <v>368</v>
      </c>
      <c r="E122" s="51"/>
      <c r="F122" s="30">
        <v>2417</v>
      </c>
      <c r="G122" s="53"/>
      <c r="H122" s="49"/>
      <c r="I122" s="53">
        <v>2100</v>
      </c>
      <c r="J122" s="83"/>
      <c r="K122" s="61" t="s">
        <v>463</v>
      </c>
      <c r="L122" s="75" t="s">
        <v>527</v>
      </c>
    </row>
    <row r="123" spans="1:12" ht="47.25" x14ac:dyDescent="0.25">
      <c r="A123" s="49">
        <v>48</v>
      </c>
      <c r="B123" s="75" t="s">
        <v>327</v>
      </c>
      <c r="C123" s="80"/>
      <c r="D123" s="75" t="s">
        <v>388</v>
      </c>
      <c r="E123" s="51"/>
      <c r="F123" s="30">
        <v>2075</v>
      </c>
      <c r="G123" s="53"/>
      <c r="H123" s="49"/>
      <c r="I123" s="53">
        <v>1000</v>
      </c>
      <c r="J123" s="83"/>
      <c r="K123" s="61" t="s">
        <v>464</v>
      </c>
      <c r="L123" s="75" t="s">
        <v>528</v>
      </c>
    </row>
    <row r="124" spans="1:12" ht="47.25" x14ac:dyDescent="0.25">
      <c r="A124" s="49">
        <v>49</v>
      </c>
      <c r="B124" s="75" t="s">
        <v>328</v>
      </c>
      <c r="C124" s="80"/>
      <c r="D124" s="75" t="s">
        <v>381</v>
      </c>
      <c r="E124" s="51"/>
      <c r="F124" s="30">
        <v>2148</v>
      </c>
      <c r="G124" s="53"/>
      <c r="H124" s="49"/>
      <c r="I124" s="53">
        <v>2700</v>
      </c>
      <c r="J124" s="83"/>
      <c r="K124" s="61" t="s">
        <v>465</v>
      </c>
      <c r="L124" s="75" t="s">
        <v>529</v>
      </c>
    </row>
    <row r="125" spans="1:12" ht="47.25" x14ac:dyDescent="0.25">
      <c r="A125" s="49">
        <v>50</v>
      </c>
      <c r="B125" s="75" t="s">
        <v>329</v>
      </c>
      <c r="C125" s="80"/>
      <c r="D125" s="75" t="s">
        <v>373</v>
      </c>
      <c r="E125" s="51"/>
      <c r="F125" s="30">
        <v>2307</v>
      </c>
      <c r="G125" s="53"/>
      <c r="H125" s="49"/>
      <c r="I125" s="53">
        <v>2500</v>
      </c>
      <c r="J125" s="83"/>
      <c r="K125" s="61" t="s">
        <v>373</v>
      </c>
      <c r="L125" s="75" t="s">
        <v>524</v>
      </c>
    </row>
    <row r="126" spans="1:12" ht="47.25" x14ac:dyDescent="0.25">
      <c r="A126" s="49">
        <v>51</v>
      </c>
      <c r="B126" s="75" t="s">
        <v>330</v>
      </c>
      <c r="C126" s="80"/>
      <c r="D126" s="75" t="s">
        <v>373</v>
      </c>
      <c r="E126" s="51"/>
      <c r="F126" s="30">
        <v>2466</v>
      </c>
      <c r="G126" s="53"/>
      <c r="H126" s="49"/>
      <c r="I126" s="53">
        <v>1500</v>
      </c>
      <c r="J126" s="83"/>
      <c r="K126" s="61" t="s">
        <v>373</v>
      </c>
      <c r="L126" s="75" t="s">
        <v>524</v>
      </c>
    </row>
    <row r="127" spans="1:12" ht="47.25" x14ac:dyDescent="0.25">
      <c r="A127" s="49">
        <v>52</v>
      </c>
      <c r="B127" s="75" t="s">
        <v>331</v>
      </c>
      <c r="C127" s="80"/>
      <c r="D127" s="75" t="s">
        <v>389</v>
      </c>
      <c r="E127" s="51"/>
      <c r="F127" s="30">
        <v>8562</v>
      </c>
      <c r="G127" s="53"/>
      <c r="H127" s="49"/>
      <c r="I127" s="53">
        <v>3500</v>
      </c>
      <c r="J127" s="83"/>
      <c r="K127" s="61" t="s">
        <v>466</v>
      </c>
      <c r="L127" s="75" t="s">
        <v>524</v>
      </c>
    </row>
    <row r="128" spans="1:12" ht="47.25" x14ac:dyDescent="0.25">
      <c r="A128" s="49">
        <v>53</v>
      </c>
      <c r="B128" s="75" t="s">
        <v>332</v>
      </c>
      <c r="C128" s="80"/>
      <c r="D128" s="75" t="s">
        <v>389</v>
      </c>
      <c r="E128" s="51"/>
      <c r="F128" s="30">
        <v>6349</v>
      </c>
      <c r="G128" s="53"/>
      <c r="H128" s="49"/>
      <c r="I128" s="53">
        <v>2000</v>
      </c>
      <c r="J128" s="83"/>
      <c r="K128" s="61" t="s">
        <v>467</v>
      </c>
      <c r="L128" s="75" t="s">
        <v>524</v>
      </c>
    </row>
    <row r="129" spans="1:12" ht="47.25" x14ac:dyDescent="0.25">
      <c r="A129" s="49">
        <v>54</v>
      </c>
      <c r="B129" s="75" t="s">
        <v>333</v>
      </c>
      <c r="C129" s="80"/>
      <c r="D129" s="75" t="s">
        <v>393</v>
      </c>
      <c r="E129" s="51"/>
      <c r="F129" s="30">
        <v>5785</v>
      </c>
      <c r="G129" s="53"/>
      <c r="H129" s="49"/>
      <c r="I129" s="53">
        <v>3500</v>
      </c>
      <c r="J129" s="83"/>
      <c r="K129" s="61" t="s">
        <v>393</v>
      </c>
      <c r="L129" s="75" t="s">
        <v>524</v>
      </c>
    </row>
    <row r="130" spans="1:12" ht="47.25" x14ac:dyDescent="0.25">
      <c r="A130" s="49">
        <v>55</v>
      </c>
      <c r="B130" s="75" t="s">
        <v>334</v>
      </c>
      <c r="C130" s="80"/>
      <c r="D130" s="75" t="s">
        <v>375</v>
      </c>
      <c r="E130" s="51"/>
      <c r="F130" s="30">
        <v>3830</v>
      </c>
      <c r="G130" s="53"/>
      <c r="H130" s="49"/>
      <c r="I130" s="53">
        <v>1875</v>
      </c>
      <c r="J130" s="83"/>
      <c r="K130" s="61" t="s">
        <v>375</v>
      </c>
      <c r="L130" s="75" t="s">
        <v>524</v>
      </c>
    </row>
    <row r="131" spans="1:12" ht="47.25" x14ac:dyDescent="0.25">
      <c r="A131" s="49">
        <v>56</v>
      </c>
      <c r="B131" s="75" t="s">
        <v>335</v>
      </c>
      <c r="C131" s="80"/>
      <c r="D131" s="75" t="s">
        <v>376</v>
      </c>
      <c r="E131" s="51"/>
      <c r="F131" s="30">
        <v>1959</v>
      </c>
      <c r="G131" s="53"/>
      <c r="H131" s="49"/>
      <c r="I131" s="53">
        <v>1340</v>
      </c>
      <c r="J131" s="83"/>
      <c r="K131" s="61" t="s">
        <v>468</v>
      </c>
      <c r="L131" s="75" t="s">
        <v>528</v>
      </c>
    </row>
    <row r="132" spans="1:12" ht="47.25" x14ac:dyDescent="0.25">
      <c r="A132" s="49">
        <v>57</v>
      </c>
      <c r="B132" s="75" t="s">
        <v>336</v>
      </c>
      <c r="C132" s="80"/>
      <c r="D132" s="75" t="s">
        <v>378</v>
      </c>
      <c r="E132" s="51"/>
      <c r="F132" s="30">
        <v>4309</v>
      </c>
      <c r="G132" s="53"/>
      <c r="H132" s="49"/>
      <c r="I132" s="53">
        <v>1900</v>
      </c>
      <c r="J132" s="83"/>
      <c r="K132" s="61" t="s">
        <v>469</v>
      </c>
      <c r="L132" s="75" t="s">
        <v>524</v>
      </c>
    </row>
    <row r="133" spans="1:12" ht="47.25" x14ac:dyDescent="0.25">
      <c r="A133" s="49">
        <v>58</v>
      </c>
      <c r="B133" s="75" t="s">
        <v>337</v>
      </c>
      <c r="C133" s="80"/>
      <c r="D133" s="75" t="s">
        <v>392</v>
      </c>
      <c r="E133" s="51"/>
      <c r="F133" s="30">
        <v>1602</v>
      </c>
      <c r="G133" s="53"/>
      <c r="H133" s="49"/>
      <c r="I133" s="53">
        <v>600</v>
      </c>
      <c r="J133" s="83"/>
      <c r="K133" s="61" t="s">
        <v>392</v>
      </c>
      <c r="L133" s="75" t="s">
        <v>524</v>
      </c>
    </row>
    <row r="134" spans="1:12" ht="47.25" x14ac:dyDescent="0.25">
      <c r="A134" s="49">
        <v>59</v>
      </c>
      <c r="B134" s="75" t="s">
        <v>338</v>
      </c>
      <c r="C134" s="80"/>
      <c r="D134" s="75" t="s">
        <v>391</v>
      </c>
      <c r="E134" s="51"/>
      <c r="F134" s="30">
        <v>1615</v>
      </c>
      <c r="G134" s="53"/>
      <c r="H134" s="49"/>
      <c r="I134" s="53">
        <v>1082</v>
      </c>
      <c r="J134" s="83"/>
      <c r="K134" s="61" t="s">
        <v>391</v>
      </c>
      <c r="L134" s="75" t="s">
        <v>528</v>
      </c>
    </row>
    <row r="135" spans="1:12" ht="63" x14ac:dyDescent="0.25">
      <c r="A135" s="49">
        <v>60</v>
      </c>
      <c r="B135" s="75" t="s">
        <v>339</v>
      </c>
      <c r="C135" s="80"/>
      <c r="D135" s="75" t="s">
        <v>390</v>
      </c>
      <c r="E135" s="51"/>
      <c r="F135" s="30">
        <v>5303</v>
      </c>
      <c r="G135" s="53"/>
      <c r="H135" s="49"/>
      <c r="I135" s="53">
        <v>3600</v>
      </c>
      <c r="J135" s="84"/>
      <c r="K135" s="61" t="s">
        <v>470</v>
      </c>
      <c r="L135" s="75" t="s">
        <v>530</v>
      </c>
    </row>
    <row r="136" spans="1:12" ht="47.25" x14ac:dyDescent="0.25">
      <c r="A136" s="49">
        <v>61</v>
      </c>
      <c r="B136" s="75" t="s">
        <v>340</v>
      </c>
      <c r="C136" s="82" t="s">
        <v>355</v>
      </c>
      <c r="D136" s="75" t="s">
        <v>368</v>
      </c>
      <c r="E136" s="51"/>
      <c r="F136" s="26">
        <v>5150</v>
      </c>
      <c r="G136" s="53"/>
      <c r="H136" s="49"/>
      <c r="I136" s="53">
        <v>1800</v>
      </c>
      <c r="J136" s="26" t="s">
        <v>431</v>
      </c>
      <c r="K136" s="29" t="s">
        <v>471</v>
      </c>
      <c r="L136" s="29" t="s">
        <v>531</v>
      </c>
    </row>
    <row r="137" spans="1:12" ht="47.25" x14ac:dyDescent="0.25">
      <c r="A137" s="49">
        <v>62</v>
      </c>
      <c r="B137" s="75" t="s">
        <v>341</v>
      </c>
      <c r="C137" s="83"/>
      <c r="D137" s="75" t="s">
        <v>381</v>
      </c>
      <c r="E137" s="51"/>
      <c r="F137" s="26">
        <v>2312</v>
      </c>
      <c r="G137" s="53"/>
      <c r="H137" s="49"/>
      <c r="I137" s="53">
        <v>600</v>
      </c>
      <c r="J137" s="26" t="s">
        <v>432</v>
      </c>
      <c r="K137" s="29" t="s">
        <v>472</v>
      </c>
      <c r="L137" s="29" t="s">
        <v>529</v>
      </c>
    </row>
    <row r="138" spans="1:12" ht="47.25" x14ac:dyDescent="0.25">
      <c r="A138" s="49">
        <v>63</v>
      </c>
      <c r="B138" s="75" t="s">
        <v>342</v>
      </c>
      <c r="C138" s="83"/>
      <c r="D138" s="75" t="s">
        <v>378</v>
      </c>
      <c r="E138" s="51"/>
      <c r="F138" s="26">
        <v>4729</v>
      </c>
      <c r="G138" s="53"/>
      <c r="H138" s="49"/>
      <c r="I138" s="53">
        <v>1000</v>
      </c>
      <c r="J138" s="26" t="s">
        <v>433</v>
      </c>
      <c r="K138" s="29" t="s">
        <v>473</v>
      </c>
      <c r="L138" s="29" t="s">
        <v>524</v>
      </c>
    </row>
    <row r="139" spans="1:12" ht="47.25" x14ac:dyDescent="0.25">
      <c r="A139" s="49">
        <v>64</v>
      </c>
      <c r="B139" s="75" t="s">
        <v>343</v>
      </c>
      <c r="C139" s="83"/>
      <c r="D139" s="75" t="s">
        <v>394</v>
      </c>
      <c r="E139" s="51"/>
      <c r="F139" s="30">
        <f>12000+97</f>
        <v>12097</v>
      </c>
      <c r="G139" s="53"/>
      <c r="H139" s="49"/>
      <c r="I139" s="53">
        <v>6800</v>
      </c>
      <c r="J139" s="26" t="s">
        <v>434</v>
      </c>
      <c r="K139" s="29" t="s">
        <v>497</v>
      </c>
      <c r="L139" s="29" t="s">
        <v>532</v>
      </c>
    </row>
    <row r="140" spans="1:12" ht="47.25" x14ac:dyDescent="0.25">
      <c r="A140" s="49">
        <v>65</v>
      </c>
      <c r="B140" s="75" t="s">
        <v>344</v>
      </c>
      <c r="C140" s="83"/>
      <c r="D140" s="75" t="s">
        <v>365</v>
      </c>
      <c r="E140" s="51"/>
      <c r="F140" s="30">
        <f>1098+2</f>
        <v>1100</v>
      </c>
      <c r="G140" s="53"/>
      <c r="H140" s="49"/>
      <c r="I140" s="53">
        <v>650</v>
      </c>
      <c r="J140" s="26" t="s">
        <v>435</v>
      </c>
      <c r="K140" s="29" t="s">
        <v>496</v>
      </c>
      <c r="L140" s="29" t="s">
        <v>530</v>
      </c>
    </row>
    <row r="141" spans="1:12" ht="31.5" x14ac:dyDescent="0.25">
      <c r="A141" s="49">
        <v>66</v>
      </c>
      <c r="B141" s="75" t="s">
        <v>345</v>
      </c>
      <c r="C141" s="83"/>
      <c r="D141" s="75" t="s">
        <v>386</v>
      </c>
      <c r="E141" s="51"/>
      <c r="F141" s="30">
        <f>2138+1532+12+12</f>
        <v>3694</v>
      </c>
      <c r="G141" s="53"/>
      <c r="H141" s="49"/>
      <c r="I141" s="53">
        <v>7000</v>
      </c>
      <c r="J141" s="26" t="s">
        <v>436</v>
      </c>
      <c r="K141" s="29" t="s">
        <v>461</v>
      </c>
      <c r="L141" s="29" t="s">
        <v>533</v>
      </c>
    </row>
    <row r="142" spans="1:12" ht="47.25" x14ac:dyDescent="0.25">
      <c r="A142" s="49">
        <v>67</v>
      </c>
      <c r="B142" s="75" t="s">
        <v>346</v>
      </c>
      <c r="C142" s="83"/>
      <c r="D142" s="75" t="s">
        <v>369</v>
      </c>
      <c r="E142" s="51"/>
      <c r="F142" s="30">
        <v>4382</v>
      </c>
      <c r="G142" s="53"/>
      <c r="H142" s="49"/>
      <c r="I142" s="53">
        <v>3000</v>
      </c>
      <c r="J142" s="78" t="s">
        <v>437</v>
      </c>
      <c r="K142" s="29"/>
      <c r="L142" s="29" t="s">
        <v>528</v>
      </c>
    </row>
    <row r="143" spans="1:12" ht="47.25" x14ac:dyDescent="0.25">
      <c r="A143" s="49">
        <v>68</v>
      </c>
      <c r="B143" s="75" t="s">
        <v>347</v>
      </c>
      <c r="C143" s="83"/>
      <c r="D143" s="75" t="s">
        <v>396</v>
      </c>
      <c r="E143" s="51"/>
      <c r="F143" s="30">
        <f>4950+37</f>
        <v>4987</v>
      </c>
      <c r="G143" s="53"/>
      <c r="H143" s="49"/>
      <c r="I143" s="53">
        <v>10000</v>
      </c>
      <c r="J143" s="26" t="s">
        <v>438</v>
      </c>
      <c r="K143" s="29"/>
      <c r="L143" s="29" t="s">
        <v>530</v>
      </c>
    </row>
    <row r="144" spans="1:12" ht="31.5" x14ac:dyDescent="0.25">
      <c r="A144" s="49">
        <v>69</v>
      </c>
      <c r="B144" s="75" t="s">
        <v>348</v>
      </c>
      <c r="C144" s="83"/>
      <c r="D144" s="75" t="s">
        <v>397</v>
      </c>
      <c r="E144" s="51"/>
      <c r="F144" s="30"/>
      <c r="G144" s="53"/>
      <c r="H144" s="49"/>
      <c r="I144" s="53">
        <v>1000</v>
      </c>
      <c r="J144" s="26" t="s">
        <v>439</v>
      </c>
      <c r="K144" s="29" t="s">
        <v>395</v>
      </c>
      <c r="L144" s="29" t="s">
        <v>12</v>
      </c>
    </row>
    <row r="145" spans="1:12" ht="31.5" x14ac:dyDescent="0.25">
      <c r="A145" s="49">
        <v>70</v>
      </c>
      <c r="B145" s="75" t="s">
        <v>349</v>
      </c>
      <c r="C145" s="83"/>
      <c r="D145" s="75" t="s">
        <v>398</v>
      </c>
      <c r="E145" s="51"/>
      <c r="F145" s="30">
        <f>18250+28</f>
        <v>18278</v>
      </c>
      <c r="G145" s="53"/>
      <c r="H145" s="49"/>
      <c r="I145" s="53">
        <v>30000</v>
      </c>
      <c r="J145" s="26" t="s">
        <v>440</v>
      </c>
      <c r="K145" s="29" t="s">
        <v>495</v>
      </c>
      <c r="L145" s="29" t="s">
        <v>528</v>
      </c>
    </row>
    <row r="146" spans="1:12" ht="78.75" x14ac:dyDescent="0.25">
      <c r="A146" s="49">
        <v>71</v>
      </c>
      <c r="B146" s="75" t="s">
        <v>350</v>
      </c>
      <c r="C146" s="84"/>
      <c r="D146" s="75" t="s">
        <v>399</v>
      </c>
      <c r="E146" s="51"/>
      <c r="F146" s="30">
        <v>25986</v>
      </c>
      <c r="G146" s="53"/>
      <c r="H146" s="49"/>
      <c r="I146" s="53">
        <v>12500</v>
      </c>
      <c r="J146" s="26" t="s">
        <v>441</v>
      </c>
      <c r="K146" s="79" t="s">
        <v>494</v>
      </c>
      <c r="L146" s="29" t="s">
        <v>530</v>
      </c>
    </row>
    <row r="147" spans="1:12" ht="40.35" customHeight="1" x14ac:dyDescent="0.25">
      <c r="A147" s="49">
        <v>72</v>
      </c>
      <c r="B147" s="27" t="s">
        <v>351</v>
      </c>
      <c r="C147" s="87" t="s">
        <v>354</v>
      </c>
      <c r="D147" s="75" t="s">
        <v>400</v>
      </c>
      <c r="E147" s="51"/>
      <c r="F147" s="30">
        <f>11317+128</f>
        <v>11445</v>
      </c>
      <c r="G147" s="53"/>
      <c r="H147" s="49"/>
      <c r="I147" s="53">
        <v>5582</v>
      </c>
      <c r="J147" s="85" t="s">
        <v>442</v>
      </c>
      <c r="K147" s="49" t="s">
        <v>493</v>
      </c>
      <c r="L147" s="29" t="s">
        <v>527</v>
      </c>
    </row>
    <row r="148" spans="1:12" ht="47.25" x14ac:dyDescent="0.25">
      <c r="A148" s="49">
        <v>73</v>
      </c>
      <c r="B148" s="27" t="s">
        <v>352</v>
      </c>
      <c r="C148" s="87"/>
      <c r="D148" s="75" t="s">
        <v>401</v>
      </c>
      <c r="E148" s="51"/>
      <c r="F148" s="30">
        <f>30050+276</f>
        <v>30326</v>
      </c>
      <c r="G148" s="53"/>
      <c r="H148" s="49"/>
      <c r="I148" s="53">
        <v>18717</v>
      </c>
      <c r="J148" s="86"/>
      <c r="K148" s="49" t="s">
        <v>492</v>
      </c>
      <c r="L148" s="29" t="s">
        <v>534</v>
      </c>
    </row>
    <row r="149" spans="1:12" ht="15.75" x14ac:dyDescent="0.25">
      <c r="A149" s="13"/>
      <c r="C149" s="14"/>
      <c r="D149" s="16"/>
      <c r="E149" s="14"/>
      <c r="F149" s="15"/>
      <c r="G149" s="15"/>
      <c r="H149" s="13"/>
      <c r="I149" s="15"/>
      <c r="J149" s="28"/>
      <c r="L149" s="16"/>
    </row>
    <row r="150" spans="1:12" ht="15.75" x14ac:dyDescent="0.25">
      <c r="A150" s="13"/>
      <c r="C150" s="14"/>
      <c r="D150" s="16"/>
      <c r="E150" s="14"/>
      <c r="F150" s="15"/>
      <c r="G150" s="15"/>
      <c r="H150" s="13"/>
      <c r="I150" s="15"/>
      <c r="J150" s="28"/>
      <c r="L150" s="16"/>
    </row>
    <row r="151" spans="1:12" ht="15.75" x14ac:dyDescent="0.25">
      <c r="A151" s="13"/>
      <c r="C151" s="14"/>
      <c r="D151" s="16"/>
      <c r="E151" s="14"/>
      <c r="F151" s="15"/>
      <c r="G151" s="15"/>
      <c r="H151" s="13"/>
      <c r="I151" s="15"/>
      <c r="J151" s="28"/>
      <c r="L151" s="16"/>
    </row>
    <row r="152" spans="1:12" ht="15.75" x14ac:dyDescent="0.25">
      <c r="A152" s="13"/>
      <c r="C152" s="14"/>
      <c r="D152" s="16"/>
      <c r="E152" s="14"/>
      <c r="F152" s="15"/>
      <c r="G152" s="15"/>
      <c r="H152" s="13"/>
      <c r="I152" s="15"/>
      <c r="J152" s="28"/>
      <c r="L152" s="16"/>
    </row>
    <row r="153" spans="1:12" ht="15.75" x14ac:dyDescent="0.25">
      <c r="A153" s="13"/>
      <c r="C153" s="14"/>
      <c r="D153" s="16"/>
      <c r="E153" s="14"/>
      <c r="F153" s="15"/>
      <c r="G153" s="15"/>
      <c r="H153" s="13"/>
      <c r="I153" s="15"/>
      <c r="J153" s="28"/>
      <c r="L153" s="16"/>
    </row>
    <row r="154" spans="1:12" ht="15.75" x14ac:dyDescent="0.25">
      <c r="A154" s="13"/>
      <c r="C154" s="14"/>
      <c r="D154" s="16"/>
      <c r="E154" s="14"/>
      <c r="F154" s="15"/>
      <c r="G154" s="15"/>
      <c r="H154" s="13"/>
      <c r="I154" s="15"/>
      <c r="J154" s="28"/>
      <c r="L154" s="16"/>
    </row>
    <row r="155" spans="1:12" ht="15.75" x14ac:dyDescent="0.25">
      <c r="A155" s="13"/>
      <c r="C155" s="14"/>
      <c r="D155" s="16"/>
      <c r="E155" s="14"/>
      <c r="F155" s="15"/>
      <c r="G155" s="15"/>
      <c r="H155" s="13"/>
      <c r="I155" s="15"/>
      <c r="J155" s="28"/>
      <c r="L155" s="16"/>
    </row>
    <row r="156" spans="1:12" ht="15.75" x14ac:dyDescent="0.25">
      <c r="A156" s="13"/>
      <c r="C156" s="14"/>
      <c r="D156" s="16"/>
      <c r="E156" s="14"/>
      <c r="F156" s="15"/>
      <c r="G156" s="15"/>
      <c r="H156" s="13"/>
      <c r="I156" s="15"/>
      <c r="J156" s="28"/>
      <c r="L156" s="16"/>
    </row>
    <row r="157" spans="1:12" ht="15.75" x14ac:dyDescent="0.25">
      <c r="A157" s="13"/>
      <c r="C157" s="14"/>
      <c r="D157" s="16"/>
      <c r="E157" s="14"/>
      <c r="F157" s="15"/>
      <c r="G157" s="15"/>
      <c r="H157" s="13"/>
      <c r="I157" s="15"/>
      <c r="J157" s="28"/>
      <c r="L157" s="16"/>
    </row>
    <row r="158" spans="1:12" ht="15.75" x14ac:dyDescent="0.25">
      <c r="A158" s="13"/>
      <c r="C158" s="14"/>
      <c r="D158" s="16"/>
      <c r="E158" s="14"/>
      <c r="F158" s="15"/>
      <c r="G158" s="15"/>
      <c r="H158" s="13"/>
      <c r="I158" s="15"/>
      <c r="J158" s="28"/>
      <c r="L158" s="16"/>
    </row>
    <row r="159" spans="1:12" ht="15.75" x14ac:dyDescent="0.25">
      <c r="A159" s="13"/>
      <c r="C159" s="14"/>
      <c r="D159" s="16"/>
      <c r="E159" s="14"/>
      <c r="F159" s="15"/>
      <c r="G159" s="15"/>
      <c r="H159" s="13"/>
      <c r="I159" s="15"/>
      <c r="J159" s="28"/>
      <c r="L159" s="16"/>
    </row>
    <row r="160" spans="1:12" ht="15.75" x14ac:dyDescent="0.25">
      <c r="A160" s="13"/>
      <c r="C160" s="14"/>
      <c r="D160" s="16"/>
      <c r="E160" s="14"/>
      <c r="F160" s="15"/>
      <c r="G160" s="15"/>
      <c r="H160" s="13"/>
      <c r="I160" s="15"/>
      <c r="J160" s="28"/>
      <c r="L160" s="16"/>
    </row>
    <row r="161" spans="1:12" ht="15.75" x14ac:dyDescent="0.25">
      <c r="A161" s="13"/>
      <c r="C161" s="14"/>
      <c r="D161" s="16"/>
      <c r="E161" s="14"/>
      <c r="F161" s="15"/>
      <c r="G161" s="15"/>
      <c r="H161" s="13"/>
      <c r="I161" s="15"/>
      <c r="J161" s="28"/>
      <c r="L161" s="16"/>
    </row>
    <row r="162" spans="1:12" ht="15.75" x14ac:dyDescent="0.25">
      <c r="A162" s="13"/>
      <c r="C162" s="14"/>
      <c r="D162" s="16"/>
      <c r="E162" s="14"/>
      <c r="F162" s="15"/>
      <c r="G162" s="15"/>
      <c r="H162" s="13"/>
      <c r="I162" s="15"/>
      <c r="J162" s="28"/>
      <c r="L162" s="16"/>
    </row>
    <row r="163" spans="1:12" ht="15.75" x14ac:dyDescent="0.25">
      <c r="A163" s="13"/>
      <c r="C163" s="14"/>
      <c r="D163" s="16"/>
      <c r="E163" s="14"/>
      <c r="F163" s="15"/>
      <c r="G163" s="15"/>
      <c r="H163" s="13"/>
      <c r="I163" s="15"/>
      <c r="J163" s="28"/>
      <c r="L163" s="16"/>
    </row>
    <row r="164" spans="1:12" ht="15.75" x14ac:dyDescent="0.25">
      <c r="A164" s="13"/>
      <c r="C164" s="14"/>
      <c r="D164" s="16"/>
      <c r="E164" s="14"/>
      <c r="F164" s="15"/>
      <c r="G164" s="15"/>
      <c r="H164" s="13"/>
      <c r="I164" s="15"/>
      <c r="J164" s="28"/>
      <c r="L164" s="16"/>
    </row>
    <row r="165" spans="1:12" ht="15.75" x14ac:dyDescent="0.25">
      <c r="A165" s="13"/>
      <c r="C165" s="14"/>
      <c r="D165" s="16"/>
      <c r="E165" s="14"/>
      <c r="F165" s="15"/>
      <c r="G165" s="15"/>
      <c r="H165" s="13"/>
      <c r="I165" s="15"/>
      <c r="J165" s="28"/>
      <c r="L165" s="16"/>
    </row>
    <row r="166" spans="1:12" ht="15.75" x14ac:dyDescent="0.25">
      <c r="A166" s="13"/>
      <c r="C166" s="14"/>
      <c r="D166" s="16"/>
      <c r="E166" s="14"/>
      <c r="F166" s="15"/>
      <c r="G166" s="15"/>
      <c r="H166" s="13"/>
      <c r="I166" s="15"/>
      <c r="J166" s="28"/>
      <c r="L166" s="16"/>
    </row>
    <row r="167" spans="1:12" ht="15.75" x14ac:dyDescent="0.25">
      <c r="A167" s="13"/>
      <c r="C167" s="14"/>
      <c r="D167" s="16"/>
      <c r="E167" s="14"/>
      <c r="F167" s="15"/>
      <c r="G167" s="15"/>
      <c r="H167" s="13"/>
      <c r="I167" s="15"/>
      <c r="J167" s="28"/>
      <c r="L167" s="16"/>
    </row>
    <row r="168" spans="1:12" ht="15.75" x14ac:dyDescent="0.25">
      <c r="A168" s="13"/>
      <c r="C168" s="14"/>
      <c r="D168" s="16"/>
      <c r="E168" s="14"/>
      <c r="F168" s="15"/>
      <c r="G168" s="15"/>
      <c r="H168" s="13"/>
      <c r="I168" s="15"/>
      <c r="J168" s="28"/>
      <c r="L168" s="16"/>
    </row>
    <row r="169" spans="1:12" ht="15.75" x14ac:dyDescent="0.25">
      <c r="A169" s="13"/>
      <c r="C169" s="14"/>
      <c r="D169" s="16"/>
      <c r="E169" s="14"/>
      <c r="F169" s="15"/>
      <c r="G169" s="15"/>
      <c r="H169" s="13"/>
      <c r="I169" s="15"/>
      <c r="J169" s="28"/>
      <c r="L169" s="16"/>
    </row>
    <row r="170" spans="1:12" ht="15.75" x14ac:dyDescent="0.25">
      <c r="A170" s="13"/>
      <c r="C170" s="14"/>
      <c r="D170" s="16"/>
      <c r="E170" s="14"/>
      <c r="F170" s="15"/>
      <c r="G170" s="15"/>
      <c r="H170" s="13"/>
      <c r="I170" s="15"/>
      <c r="J170" s="28"/>
      <c r="L170" s="16"/>
    </row>
    <row r="171" spans="1:12" ht="15.75" x14ac:dyDescent="0.25">
      <c r="A171" s="13"/>
      <c r="C171" s="14"/>
      <c r="D171" s="16"/>
      <c r="E171" s="14"/>
      <c r="F171" s="15"/>
      <c r="G171" s="15"/>
      <c r="H171" s="13"/>
      <c r="I171" s="15"/>
      <c r="J171" s="28"/>
      <c r="L171" s="16"/>
    </row>
    <row r="172" spans="1:12" ht="15.75" x14ac:dyDescent="0.25">
      <c r="A172" s="13"/>
      <c r="C172" s="14"/>
      <c r="D172" s="16"/>
      <c r="E172" s="14"/>
      <c r="F172" s="15"/>
      <c r="G172" s="15"/>
      <c r="H172" s="13"/>
      <c r="I172" s="15"/>
      <c r="J172" s="28"/>
      <c r="L172" s="16"/>
    </row>
    <row r="173" spans="1:12" ht="15.75" x14ac:dyDescent="0.25">
      <c r="A173" s="13"/>
      <c r="C173" s="14"/>
      <c r="D173" s="16"/>
      <c r="E173" s="14"/>
      <c r="F173" s="15"/>
      <c r="G173" s="15"/>
      <c r="H173" s="13"/>
      <c r="I173" s="15"/>
      <c r="J173" s="28"/>
      <c r="L173" s="16"/>
    </row>
    <row r="174" spans="1:12" ht="15.75" x14ac:dyDescent="0.25">
      <c r="A174" s="13"/>
      <c r="C174" s="14"/>
      <c r="D174" s="16"/>
      <c r="E174" s="14"/>
      <c r="F174" s="15"/>
      <c r="G174" s="15"/>
      <c r="H174" s="13"/>
      <c r="I174" s="15"/>
      <c r="J174" s="28"/>
      <c r="L174" s="16"/>
    </row>
    <row r="175" spans="1:12" ht="15.75" x14ac:dyDescent="0.25">
      <c r="A175" s="13"/>
      <c r="C175" s="14"/>
      <c r="D175" s="16"/>
      <c r="E175" s="14"/>
      <c r="F175" s="15"/>
      <c r="G175" s="15"/>
      <c r="H175" s="13"/>
      <c r="I175" s="15"/>
      <c r="J175" s="28"/>
      <c r="L175" s="16"/>
    </row>
    <row r="176" spans="1:12" ht="15.75" x14ac:dyDescent="0.25">
      <c r="A176" s="13"/>
      <c r="C176" s="14"/>
      <c r="D176" s="16"/>
      <c r="E176" s="14"/>
      <c r="F176" s="15"/>
      <c r="G176" s="15"/>
      <c r="H176" s="13"/>
      <c r="I176" s="15"/>
      <c r="J176" s="28"/>
      <c r="L176" s="16"/>
    </row>
    <row r="177" spans="1:12" ht="15.75" x14ac:dyDescent="0.25">
      <c r="A177" s="13"/>
      <c r="C177" s="14"/>
      <c r="D177" s="16"/>
      <c r="E177" s="14"/>
      <c r="F177" s="15"/>
      <c r="G177" s="15"/>
      <c r="H177" s="13"/>
      <c r="I177" s="15"/>
      <c r="J177" s="28"/>
      <c r="L177" s="16"/>
    </row>
    <row r="178" spans="1:12" ht="15.75" x14ac:dyDescent="0.25">
      <c r="A178" s="13"/>
      <c r="C178" s="14"/>
      <c r="D178" s="16"/>
      <c r="E178" s="14"/>
      <c r="F178" s="15"/>
      <c r="G178" s="15"/>
      <c r="H178" s="13"/>
      <c r="I178" s="15"/>
      <c r="J178" s="28"/>
      <c r="L178" s="16"/>
    </row>
    <row r="179" spans="1:12" ht="15.75" x14ac:dyDescent="0.25">
      <c r="A179" s="13"/>
      <c r="C179" s="14"/>
      <c r="D179" s="16"/>
      <c r="E179" s="14"/>
      <c r="F179" s="15"/>
      <c r="G179" s="15"/>
      <c r="H179" s="13"/>
      <c r="I179" s="15"/>
      <c r="J179" s="28"/>
      <c r="L179" s="16"/>
    </row>
    <row r="180" spans="1:12" ht="15.75" x14ac:dyDescent="0.25">
      <c r="A180" s="13"/>
      <c r="C180" s="14"/>
      <c r="D180" s="16"/>
      <c r="E180" s="14"/>
      <c r="F180" s="15"/>
      <c r="G180" s="15"/>
      <c r="H180" s="13"/>
      <c r="I180" s="15"/>
      <c r="J180" s="28"/>
      <c r="L180" s="16"/>
    </row>
    <row r="181" spans="1:12" ht="15.75" x14ac:dyDescent="0.25">
      <c r="A181" s="13"/>
      <c r="C181" s="14"/>
      <c r="D181" s="16"/>
      <c r="E181" s="14"/>
      <c r="F181" s="15"/>
      <c r="G181" s="15"/>
      <c r="H181" s="13"/>
      <c r="I181" s="15"/>
      <c r="J181" s="28"/>
      <c r="L181" s="16"/>
    </row>
    <row r="182" spans="1:12" ht="15.75" x14ac:dyDescent="0.25">
      <c r="A182" s="13"/>
      <c r="C182" s="14"/>
      <c r="D182" s="16"/>
      <c r="E182" s="14"/>
      <c r="F182" s="15"/>
      <c r="G182" s="15"/>
      <c r="H182" s="13"/>
      <c r="I182" s="15"/>
      <c r="J182" s="28"/>
      <c r="L182" s="16"/>
    </row>
    <row r="183" spans="1:12" ht="15.75" x14ac:dyDescent="0.25">
      <c r="A183" s="13"/>
      <c r="C183" s="14"/>
      <c r="D183" s="16"/>
      <c r="E183" s="14"/>
      <c r="F183" s="15"/>
      <c r="G183" s="15"/>
      <c r="H183" s="13"/>
      <c r="I183" s="15"/>
      <c r="J183" s="28"/>
      <c r="L183" s="16"/>
    </row>
    <row r="184" spans="1:12" ht="15.75" x14ac:dyDescent="0.25">
      <c r="A184" s="13"/>
      <c r="C184" s="14"/>
      <c r="D184" s="16"/>
      <c r="E184" s="14"/>
      <c r="F184" s="15"/>
      <c r="G184" s="15"/>
      <c r="H184" s="13"/>
      <c r="I184" s="15"/>
      <c r="J184" s="28"/>
      <c r="L184" s="16"/>
    </row>
    <row r="185" spans="1:12" ht="15.75" x14ac:dyDescent="0.25">
      <c r="A185" s="13"/>
      <c r="C185" s="14"/>
      <c r="D185" s="16"/>
      <c r="E185" s="14"/>
      <c r="F185" s="15"/>
      <c r="G185" s="15"/>
      <c r="H185" s="13"/>
      <c r="I185" s="15"/>
      <c r="J185" s="28"/>
      <c r="L185" s="16"/>
    </row>
    <row r="186" spans="1:12" ht="15.75" x14ac:dyDescent="0.25">
      <c r="A186" s="13"/>
      <c r="C186" s="14"/>
      <c r="D186" s="16"/>
      <c r="E186" s="14"/>
      <c r="F186" s="15"/>
      <c r="G186" s="15"/>
      <c r="H186" s="13"/>
      <c r="I186" s="15"/>
      <c r="J186" s="28"/>
      <c r="L186" s="16"/>
    </row>
    <row r="187" spans="1:12" ht="15.75" x14ac:dyDescent="0.25">
      <c r="A187" s="13"/>
      <c r="C187" s="14"/>
      <c r="D187" s="16"/>
      <c r="E187" s="14"/>
      <c r="F187" s="15"/>
      <c r="G187" s="15"/>
      <c r="H187" s="13"/>
      <c r="I187" s="15"/>
      <c r="J187" s="28"/>
      <c r="L187" s="16"/>
    </row>
    <row r="188" spans="1:12" ht="15.75" x14ac:dyDescent="0.25">
      <c r="A188" s="13"/>
      <c r="C188" s="14"/>
      <c r="D188" s="16"/>
      <c r="E188" s="14"/>
      <c r="F188" s="15"/>
      <c r="G188" s="15"/>
      <c r="H188" s="13"/>
      <c r="I188" s="15"/>
      <c r="J188" s="28"/>
      <c r="L188" s="16"/>
    </row>
    <row r="189" spans="1:12" ht="15.75" x14ac:dyDescent="0.25">
      <c r="A189" s="13"/>
      <c r="C189" s="14"/>
      <c r="D189" s="16"/>
      <c r="E189" s="14"/>
      <c r="F189" s="15"/>
      <c r="G189" s="15"/>
      <c r="H189" s="13"/>
      <c r="I189" s="15"/>
      <c r="J189" s="28"/>
      <c r="L189" s="16"/>
    </row>
    <row r="190" spans="1:12" ht="15.75" x14ac:dyDescent="0.25">
      <c r="A190" s="13"/>
      <c r="C190" s="14"/>
      <c r="D190" s="16"/>
      <c r="E190" s="14"/>
      <c r="F190" s="15"/>
      <c r="G190" s="15"/>
      <c r="H190" s="13"/>
      <c r="I190" s="15"/>
      <c r="J190" s="28"/>
      <c r="L190" s="16"/>
    </row>
    <row r="191" spans="1:12" ht="15.75" x14ac:dyDescent="0.25">
      <c r="A191" s="13"/>
      <c r="C191" s="14"/>
      <c r="D191" s="16"/>
      <c r="E191" s="14"/>
      <c r="F191" s="15"/>
      <c r="G191" s="15"/>
      <c r="H191" s="13"/>
      <c r="I191" s="15"/>
      <c r="J191" s="28"/>
      <c r="L191" s="16"/>
    </row>
    <row r="192" spans="1:12" ht="15.75" x14ac:dyDescent="0.25">
      <c r="A192" s="13"/>
      <c r="C192" s="14"/>
      <c r="D192" s="16"/>
      <c r="E192" s="14"/>
      <c r="F192" s="15"/>
      <c r="G192" s="15"/>
      <c r="H192" s="13"/>
      <c r="I192" s="15"/>
      <c r="J192" s="28"/>
      <c r="L192" s="16"/>
    </row>
    <row r="193" spans="1:12" ht="15.75" x14ac:dyDescent="0.25">
      <c r="A193" s="13"/>
      <c r="C193" s="14"/>
      <c r="D193" s="16"/>
      <c r="E193" s="14"/>
      <c r="F193" s="15"/>
      <c r="G193" s="15"/>
      <c r="H193" s="13"/>
      <c r="I193" s="15"/>
      <c r="J193" s="28"/>
      <c r="L193" s="16"/>
    </row>
    <row r="194" spans="1:12" ht="15.75" x14ac:dyDescent="0.25">
      <c r="A194" s="13"/>
      <c r="C194" s="14"/>
      <c r="D194" s="16"/>
      <c r="E194" s="14"/>
      <c r="F194" s="15"/>
      <c r="G194" s="15"/>
      <c r="H194" s="13"/>
      <c r="I194" s="15"/>
      <c r="J194" s="28"/>
      <c r="L194" s="16"/>
    </row>
    <row r="195" spans="1:12" ht="15.75" x14ac:dyDescent="0.25">
      <c r="A195" s="13"/>
      <c r="C195" s="14"/>
      <c r="D195" s="16"/>
      <c r="E195" s="14"/>
      <c r="F195" s="15"/>
      <c r="G195" s="15"/>
      <c r="H195" s="13"/>
      <c r="I195" s="15"/>
      <c r="J195" s="28"/>
      <c r="L195" s="16"/>
    </row>
    <row r="196" spans="1:12" ht="15.75" x14ac:dyDescent="0.25">
      <c r="A196" s="13"/>
      <c r="C196" s="14"/>
      <c r="D196" s="16"/>
      <c r="E196" s="14"/>
      <c r="F196" s="15"/>
      <c r="G196" s="15"/>
      <c r="H196" s="13"/>
      <c r="I196" s="15"/>
      <c r="J196" s="28"/>
      <c r="L196" s="16"/>
    </row>
    <row r="197" spans="1:12" ht="15.75" x14ac:dyDescent="0.25">
      <c r="A197" s="13"/>
      <c r="C197" s="14"/>
      <c r="D197" s="16"/>
      <c r="E197" s="14"/>
      <c r="F197" s="15"/>
      <c r="G197" s="15"/>
      <c r="H197" s="13"/>
      <c r="I197" s="15"/>
      <c r="J197" s="28"/>
      <c r="L197" s="16"/>
    </row>
    <row r="198" spans="1:12" ht="15.75" x14ac:dyDescent="0.25">
      <c r="A198" s="13"/>
      <c r="C198" s="14"/>
      <c r="D198" s="16"/>
      <c r="E198" s="14"/>
      <c r="F198" s="15"/>
      <c r="G198" s="15"/>
      <c r="H198" s="13"/>
      <c r="I198" s="15"/>
      <c r="J198" s="28"/>
      <c r="L198" s="16"/>
    </row>
    <row r="199" spans="1:12" ht="15.75" x14ac:dyDescent="0.25">
      <c r="A199" s="13"/>
      <c r="C199" s="14"/>
      <c r="D199" s="16"/>
      <c r="E199" s="14"/>
      <c r="F199" s="15"/>
      <c r="G199" s="15"/>
      <c r="H199" s="13"/>
      <c r="I199" s="15"/>
      <c r="J199" s="28"/>
      <c r="L199" s="16"/>
    </row>
    <row r="200" spans="1:12" ht="15.75" x14ac:dyDescent="0.25">
      <c r="A200" s="13"/>
      <c r="C200" s="14"/>
      <c r="D200" s="16"/>
      <c r="E200" s="14"/>
      <c r="F200" s="15"/>
      <c r="G200" s="15"/>
      <c r="H200" s="13"/>
      <c r="I200" s="15"/>
      <c r="J200" s="28"/>
      <c r="L200" s="16"/>
    </row>
    <row r="201" spans="1:12" ht="15.75" x14ac:dyDescent="0.25">
      <c r="A201" s="13"/>
      <c r="C201" s="14"/>
      <c r="D201" s="16"/>
      <c r="E201" s="14"/>
      <c r="F201" s="15"/>
      <c r="G201" s="15"/>
      <c r="H201" s="13"/>
      <c r="I201" s="15"/>
      <c r="J201" s="28"/>
      <c r="L201" s="16"/>
    </row>
    <row r="202" spans="1:12" ht="15.75" x14ac:dyDescent="0.25">
      <c r="A202" s="13"/>
      <c r="C202" s="14"/>
      <c r="D202" s="16"/>
      <c r="E202" s="14"/>
      <c r="F202" s="15"/>
      <c r="G202" s="15"/>
      <c r="H202" s="13"/>
      <c r="I202" s="15"/>
      <c r="J202" s="28"/>
      <c r="L202" s="16"/>
    </row>
    <row r="203" spans="1:12" ht="15.75" x14ac:dyDescent="0.25">
      <c r="A203" s="13"/>
      <c r="C203" s="14"/>
      <c r="D203" s="16"/>
      <c r="E203" s="14"/>
      <c r="F203" s="15"/>
      <c r="G203" s="15"/>
      <c r="H203" s="13"/>
      <c r="I203" s="15"/>
      <c r="J203" s="28"/>
      <c r="L203" s="16"/>
    </row>
    <row r="204" spans="1:12" ht="15.75" x14ac:dyDescent="0.25">
      <c r="A204" s="13"/>
      <c r="C204" s="14"/>
      <c r="D204" s="16"/>
      <c r="E204" s="14"/>
      <c r="F204" s="15"/>
      <c r="G204" s="15"/>
      <c r="H204" s="13"/>
      <c r="I204" s="15"/>
      <c r="J204" s="28"/>
      <c r="L204" s="16"/>
    </row>
    <row r="205" spans="1:12" ht="15.75" x14ac:dyDescent="0.25">
      <c r="A205" s="13"/>
      <c r="C205" s="14"/>
      <c r="D205" s="16"/>
      <c r="E205" s="14"/>
      <c r="F205" s="15"/>
      <c r="G205" s="15"/>
      <c r="H205" s="13"/>
      <c r="I205" s="15"/>
      <c r="J205" s="28"/>
      <c r="L205" s="16"/>
    </row>
    <row r="206" spans="1:12" ht="15.75" x14ac:dyDescent="0.25">
      <c r="A206" s="13"/>
      <c r="C206" s="14"/>
      <c r="D206" s="16"/>
      <c r="E206" s="14"/>
      <c r="F206" s="15"/>
      <c r="G206" s="15"/>
      <c r="H206" s="13"/>
      <c r="I206" s="15"/>
      <c r="J206" s="28"/>
      <c r="L206" s="16"/>
    </row>
    <row r="207" spans="1:12" ht="15.75" x14ac:dyDescent="0.25">
      <c r="A207" s="13"/>
      <c r="C207" s="14"/>
      <c r="D207" s="16"/>
      <c r="E207" s="14"/>
      <c r="F207" s="15"/>
      <c r="G207" s="15"/>
      <c r="H207" s="2"/>
      <c r="I207" s="15"/>
      <c r="J207" s="3"/>
      <c r="L207" s="16"/>
    </row>
    <row r="208" spans="1:12" ht="20.100000000000001" customHeight="1" x14ac:dyDescent="0.25">
      <c r="F208" s="31">
        <f>SUM(F4:F67)</f>
        <v>209397</v>
      </c>
      <c r="I208" s="17">
        <v>88200</v>
      </c>
    </row>
    <row r="209" spans="2:12" ht="47.45" customHeight="1" x14ac:dyDescent="0.25">
      <c r="B209" s="36" t="s">
        <v>265</v>
      </c>
      <c r="C209" s="4"/>
      <c r="D209" s="41"/>
      <c r="E209" s="4"/>
      <c r="F209" s="33"/>
      <c r="G209" s="33"/>
      <c r="H209" s="19"/>
      <c r="I209" s="20"/>
      <c r="J209" s="5" t="s">
        <v>266</v>
      </c>
      <c r="K209" s="5" t="s">
        <v>267</v>
      </c>
      <c r="L209" s="5" t="s">
        <v>268</v>
      </c>
    </row>
    <row r="210" spans="2:12" ht="20.100000000000001" customHeight="1" x14ac:dyDescent="0.25">
      <c r="B210" s="37" t="s">
        <v>269</v>
      </c>
      <c r="C210" s="21"/>
      <c r="D210" s="42"/>
      <c r="E210" s="21"/>
      <c r="F210" s="34"/>
      <c r="G210" s="34"/>
      <c r="H210" s="21"/>
      <c r="I210" s="22"/>
      <c r="J210" s="6">
        <f>F208+J212+J213</f>
        <v>323692</v>
      </c>
      <c r="K210" s="7" t="s">
        <v>8</v>
      </c>
      <c r="L210" s="8">
        <f t="shared" ref="L210:L215" si="1">COUNTIF($D$4:$D$67,K210)</f>
        <v>13</v>
      </c>
    </row>
    <row r="211" spans="2:12" ht="20.100000000000001" customHeight="1" x14ac:dyDescent="0.25">
      <c r="B211" s="37" t="s">
        <v>270</v>
      </c>
      <c r="C211" s="21"/>
      <c r="D211" s="42"/>
      <c r="E211" s="21"/>
      <c r="F211" s="33"/>
      <c r="G211" s="34"/>
      <c r="H211" s="23"/>
      <c r="I211" s="22"/>
      <c r="J211" s="9">
        <f>J212+J213</f>
        <v>114295</v>
      </c>
      <c r="K211" s="7" t="s">
        <v>11</v>
      </c>
      <c r="L211" s="8">
        <f t="shared" si="1"/>
        <v>8</v>
      </c>
    </row>
    <row r="212" spans="2:12" ht="20.100000000000001" customHeight="1" x14ac:dyDescent="0.25">
      <c r="B212" s="38" t="s">
        <v>271</v>
      </c>
      <c r="C212" s="21"/>
      <c r="D212" s="42"/>
      <c r="E212" s="21"/>
      <c r="F212" s="34"/>
      <c r="G212" s="34"/>
      <c r="H212" s="23"/>
      <c r="I212" s="22"/>
      <c r="J212" s="9">
        <v>88200</v>
      </c>
      <c r="K212" s="25" t="s">
        <v>7</v>
      </c>
      <c r="L212" s="8">
        <f t="shared" si="1"/>
        <v>7</v>
      </c>
    </row>
    <row r="213" spans="2:12" ht="20.100000000000001" customHeight="1" x14ac:dyDescent="0.25">
      <c r="B213" s="38" t="s">
        <v>272</v>
      </c>
      <c r="C213" s="21"/>
      <c r="D213" s="42"/>
      <c r="E213" s="21"/>
      <c r="F213" s="34"/>
      <c r="G213" s="34"/>
      <c r="H213" s="23"/>
      <c r="I213" s="22"/>
      <c r="J213" s="9">
        <v>26095</v>
      </c>
      <c r="K213" s="7" t="s">
        <v>6</v>
      </c>
      <c r="L213" s="8">
        <f t="shared" si="1"/>
        <v>8</v>
      </c>
    </row>
    <row r="214" spans="2:12" ht="20.100000000000001" customHeight="1" x14ac:dyDescent="0.25">
      <c r="B214" s="39" t="s">
        <v>273</v>
      </c>
      <c r="C214" s="21"/>
      <c r="D214" s="42"/>
      <c r="E214" s="21"/>
      <c r="F214" s="34"/>
      <c r="G214" s="34"/>
      <c r="H214" s="23"/>
      <c r="I214" s="22"/>
      <c r="J214" s="9" t="e">
        <f>SUMIF($E$4:$E$67,"Lớn",$F$4:$F$67)+#REF!</f>
        <v>#REF!</v>
      </c>
      <c r="K214" s="7" t="s">
        <v>4</v>
      </c>
      <c r="L214" s="8">
        <f t="shared" si="1"/>
        <v>9</v>
      </c>
    </row>
    <row r="215" spans="2:12" ht="20.100000000000001" customHeight="1" x14ac:dyDescent="0.25">
      <c r="B215" s="39" t="s">
        <v>274</v>
      </c>
      <c r="C215" s="21"/>
      <c r="D215" s="42"/>
      <c r="E215" s="21"/>
      <c r="F215" s="34"/>
      <c r="G215" s="34"/>
      <c r="H215" s="23"/>
      <c r="I215" s="22"/>
      <c r="J215" s="9">
        <f>SUMIF($E$4:$E$67,"Trung bình",$F$4:$F$67)-F55</f>
        <v>37762</v>
      </c>
      <c r="K215" s="25" t="s">
        <v>9</v>
      </c>
      <c r="L215" s="8">
        <f t="shared" si="1"/>
        <v>19</v>
      </c>
    </row>
    <row r="216" spans="2:12" ht="20.100000000000001" customHeight="1" x14ac:dyDescent="0.25">
      <c r="B216" s="39" t="s">
        <v>275</v>
      </c>
      <c r="C216" s="21"/>
      <c r="D216" s="42"/>
      <c r="E216" s="21"/>
      <c r="F216" s="34"/>
      <c r="G216" s="34"/>
      <c r="H216" s="23"/>
      <c r="I216" s="22"/>
      <c r="J216" s="9" t="e">
        <f>SUMIF($E$4:$E$67,"Nhỏ",$F$4:$F$67)-#REF!</f>
        <v>#REF!</v>
      </c>
      <c r="K216" s="10" t="s">
        <v>276</v>
      </c>
      <c r="L216" s="10">
        <f>SUM(L210:L215)</f>
        <v>64</v>
      </c>
    </row>
    <row r="217" spans="2:12" ht="20.100000000000001" customHeight="1" x14ac:dyDescent="0.25">
      <c r="J217" s="24"/>
    </row>
    <row r="221" spans="2:12" ht="20.100000000000001" customHeight="1" x14ac:dyDescent="0.25">
      <c r="J221" s="24"/>
    </row>
  </sheetData>
  <mergeCells count="8">
    <mergeCell ref="C107:C111"/>
    <mergeCell ref="C76:C105"/>
    <mergeCell ref="A1:L1"/>
    <mergeCell ref="J112:J135"/>
    <mergeCell ref="J147:J148"/>
    <mergeCell ref="C147:C148"/>
    <mergeCell ref="C136:C146"/>
    <mergeCell ref="C112:C135"/>
  </mergeCells>
  <pageMargins left="0.2" right="0.22" top="0.35" bottom="0.22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NMN dang HĐ</vt:lpstr>
      <vt:lpstr>'NMN dang HĐ'!Print_Area</vt:lpstr>
      <vt:lpstr>'NMN dang HĐ'!Print_Titles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hp.snnptnt62</dc:creator>
  <cp:lastModifiedBy>Nhung</cp:lastModifiedBy>
  <cp:lastPrinted>2025-08-23T14:35:50Z</cp:lastPrinted>
  <dcterms:created xsi:type="dcterms:W3CDTF">2025-08-21T01:20:55Z</dcterms:created>
  <dcterms:modified xsi:type="dcterms:W3CDTF">2025-09-16T09:36:55Z</dcterms:modified>
</cp:coreProperties>
</file>